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PTO\Фроловичева Светлана\6. Таунхаусы\ТЗ 2\сметы\"/>
    </mc:Choice>
  </mc:AlternateContent>
  <bookViews>
    <workbookView xWindow="0" yWindow="0" windowWidth="25200" windowHeight="11850"/>
  </bookViews>
  <sheets>
    <sheet name="ВОР Планировка" sheetId="12" r:id="rId1"/>
    <sheet name="Лист1" sheetId="13" r:id="rId2"/>
    <sheet name="SourceOb.2" sheetId="11" state="hidden" r:id="rId3"/>
    <sheet name="SourceOb.1" sheetId="8" state="hidden" r:id="rId4"/>
    <sheet name="Source" sheetId="1" state="hidden" r:id="rId5"/>
    <sheet name="SourceObSm" sheetId="2" state="hidden" r:id="rId6"/>
    <sheet name="SmtRes" sheetId="3" state="hidden" r:id="rId7"/>
    <sheet name="EtalonRes" sheetId="4" state="hidden" r:id="rId8"/>
    <sheet name="SrcPoprs" sheetId="5" state="hidden" r:id="rId9"/>
    <sheet name="SrcKA" sheetId="6" state="hidden" r:id="rId10"/>
  </sheets>
  <definedNames>
    <definedName name="_xlnm.Print_Titles" localSheetId="0">'ВОР Планировка'!$10:$10</definedName>
    <definedName name="_xlnm.Print_Area" localSheetId="0">'ВОР Планировка'!$A$1:$D$2677</definedName>
  </definedNames>
  <calcPr calcId="162913" iterate="1"/>
</workbook>
</file>

<file path=xl/calcChain.xml><?xml version="1.0" encoding="utf-8"?>
<calcChain xmlns="http://schemas.openxmlformats.org/spreadsheetml/2006/main">
  <c r="DJ26" i="3" l="1"/>
  <c r="DI26" i="3"/>
  <c r="DJ25" i="3"/>
  <c r="DI25" i="3"/>
  <c r="DK22" i="3"/>
  <c r="DJ22" i="3"/>
  <c r="DI22" i="3"/>
  <c r="DK21" i="3"/>
  <c r="DJ21" i="3"/>
  <c r="DI21" i="3"/>
  <c r="DJ18" i="3"/>
  <c r="DI18" i="3"/>
  <c r="DK17" i="3"/>
  <c r="DJ17" i="3"/>
  <c r="DI17" i="3"/>
  <c r="DJ16" i="3"/>
  <c r="DI16" i="3"/>
  <c r="DJ15" i="3"/>
  <c r="DI15" i="3"/>
  <c r="DK12" i="3"/>
  <c r="DJ12" i="3"/>
  <c r="DI12" i="3"/>
  <c r="DK11" i="3"/>
  <c r="DJ11" i="3"/>
  <c r="DI11" i="3"/>
  <c r="DJ8" i="3"/>
  <c r="DI8" i="3"/>
  <c r="DK6" i="3"/>
  <c r="DJ6" i="3"/>
  <c r="DI6" i="3"/>
  <c r="DJ4" i="3"/>
  <c r="DI4" i="3"/>
  <c r="DK2" i="3"/>
  <c r="DJ2" i="3"/>
  <c r="DI2" i="3"/>
  <c r="DJ24" i="3"/>
  <c r="DI24" i="3"/>
  <c r="DJ23" i="3"/>
  <c r="DI23" i="3"/>
  <c r="DK20" i="3"/>
  <c r="DJ20" i="3"/>
  <c r="DI20" i="3"/>
  <c r="DK19" i="3"/>
  <c r="DJ19" i="3"/>
  <c r="DI19" i="3"/>
  <c r="DJ14" i="3"/>
  <c r="DI14" i="3"/>
  <c r="DJ13" i="3"/>
  <c r="DI13" i="3"/>
  <c r="DK10" i="3"/>
  <c r="DJ10" i="3"/>
  <c r="DI10" i="3"/>
  <c r="DK9" i="3"/>
  <c r="DJ9" i="3"/>
  <c r="DI9" i="3"/>
  <c r="DK7" i="3"/>
  <c r="DJ7" i="3"/>
  <c r="DI7" i="3"/>
  <c r="DK5" i="3"/>
  <c r="DJ5" i="3"/>
  <c r="DI5" i="3"/>
  <c r="DK3" i="3"/>
  <c r="DJ3" i="3"/>
  <c r="DI3" i="3"/>
  <c r="DK1" i="3"/>
  <c r="DJ1" i="3"/>
  <c r="DI1" i="3"/>
  <c r="IU14" i="11"/>
  <c r="IT14" i="11"/>
  <c r="IS14" i="11"/>
  <c r="IR14" i="11"/>
  <c r="IQ14" i="11"/>
  <c r="IP14" i="11"/>
  <c r="IO14" i="11"/>
  <c r="IN14" i="11"/>
  <c r="GG14" i="11"/>
  <c r="GF14" i="11"/>
  <c r="GE14" i="11"/>
  <c r="GD14" i="11"/>
  <c r="GC14" i="11"/>
  <c r="GB14" i="11"/>
  <c r="GA14" i="11"/>
  <c r="FZ14" i="11"/>
  <c r="FY14" i="11"/>
  <c r="FX14" i="11"/>
  <c r="IM14" i="11"/>
  <c r="IL14" i="11"/>
  <c r="IK14" i="11"/>
  <c r="IJ14" i="11"/>
  <c r="II14" i="11"/>
  <c r="IH14" i="11"/>
  <c r="IG14" i="11"/>
  <c r="IF14" i="11"/>
  <c r="IE14" i="11"/>
  <c r="ID14" i="11"/>
  <c r="IC14" i="11"/>
  <c r="IB14" i="11"/>
  <c r="FW14" i="11"/>
  <c r="FV14" i="11"/>
  <c r="FU14" i="11"/>
  <c r="FT14" i="11"/>
  <c r="FS14" i="11"/>
  <c r="FR14" i="11"/>
  <c r="FQ14" i="11"/>
  <c r="FP14" i="11"/>
  <c r="FO14" i="11"/>
  <c r="FN14" i="11"/>
  <c r="FM14" i="11"/>
  <c r="FL14" i="11"/>
  <c r="FK14" i="11"/>
  <c r="FJ14" i="11"/>
  <c r="FI14" i="11"/>
  <c r="FH14" i="11"/>
  <c r="FG14" i="11"/>
  <c r="FF14" i="11"/>
  <c r="FE14" i="11"/>
  <c r="FD14" i="11"/>
  <c r="FC14" i="11"/>
  <c r="FB14" i="11"/>
  <c r="FA14" i="11"/>
  <c r="EZ14" i="11"/>
  <c r="EY14" i="11"/>
  <c r="EX14" i="11"/>
  <c r="EW14" i="11"/>
  <c r="EV14" i="11"/>
  <c r="BP84" i="11"/>
  <c r="BO84" i="11"/>
  <c r="BN84" i="11"/>
  <c r="BM84" i="11"/>
  <c r="BL84" i="11"/>
  <c r="BK84" i="11"/>
  <c r="BJ84" i="11"/>
  <c r="BI84" i="11"/>
  <c r="BH84" i="11"/>
  <c r="BG84" i="11"/>
  <c r="BF84" i="11"/>
  <c r="BE84" i="11"/>
  <c r="BD14" i="11"/>
  <c r="BC14" i="11"/>
  <c r="BB14" i="11"/>
  <c r="BA14" i="11"/>
  <c r="AZ14" i="11"/>
  <c r="AY14" i="11"/>
  <c r="DY14" i="11"/>
  <c r="DX14" i="11"/>
  <c r="DD14" i="11"/>
  <c r="EW33" i="1"/>
  <c r="AQ33" i="1"/>
  <c r="CA33" i="1"/>
  <c r="BZ33" i="1"/>
  <c r="I33" i="1"/>
  <c r="DH26" i="3" s="1"/>
  <c r="I32" i="1"/>
  <c r="DH22" i="3" s="1"/>
  <c r="DW33" i="1"/>
  <c r="I31" i="1"/>
  <c r="DH18" i="3" s="1"/>
  <c r="I30" i="1"/>
  <c r="DH17" i="3" s="1"/>
  <c r="DW31" i="1"/>
  <c r="EW29" i="1"/>
  <c r="AQ29" i="1"/>
  <c r="CA29" i="1"/>
  <c r="BZ29" i="1"/>
  <c r="I29" i="1"/>
  <c r="DH15" i="3" s="1"/>
  <c r="I28" i="1"/>
  <c r="DH11" i="3" s="1"/>
  <c r="DW29" i="1"/>
  <c r="CA27" i="1"/>
  <c r="BZ27" i="1"/>
  <c r="I27" i="1"/>
  <c r="DH8" i="3" s="1"/>
  <c r="I26" i="1"/>
  <c r="DH5" i="3" s="1"/>
  <c r="DW27" i="1"/>
  <c r="CA25" i="1"/>
  <c r="BZ25" i="1"/>
  <c r="I25" i="1"/>
  <c r="DH3" i="3" s="1"/>
  <c r="I24" i="1"/>
  <c r="DH2" i="3" s="1"/>
  <c r="DW25" i="1"/>
  <c r="IU14" i="8"/>
  <c r="IT14" i="8"/>
  <c r="IS14" i="8"/>
  <c r="IQ14" i="8"/>
  <c r="IP14" i="8"/>
  <c r="IO14" i="8"/>
  <c r="GG14" i="8"/>
  <c r="GF14" i="8"/>
  <c r="GE14" i="8"/>
  <c r="GD14" i="8"/>
  <c r="GC14" i="8"/>
  <c r="GA14" i="8"/>
  <c r="FZ14" i="8"/>
  <c r="FY14" i="8"/>
  <c r="IM14" i="8"/>
  <c r="IL14" i="8"/>
  <c r="IK14" i="8"/>
  <c r="IJ14" i="8"/>
  <c r="IG14" i="8"/>
  <c r="IF14" i="8"/>
  <c r="IE14" i="8"/>
  <c r="ID14" i="8"/>
  <c r="IC14" i="8"/>
  <c r="FW14" i="8"/>
  <c r="FV14" i="8"/>
  <c r="FU14" i="8"/>
  <c r="FT14" i="8"/>
  <c r="FS14" i="8"/>
  <c r="FQ14" i="8"/>
  <c r="FP14" i="8"/>
  <c r="FO14" i="8"/>
  <c r="FJ14" i="8"/>
  <c r="FI14" i="8"/>
  <c r="FH14" i="8"/>
  <c r="FG14" i="8"/>
  <c r="FF14" i="8"/>
  <c r="FE14" i="8"/>
  <c r="FD14" i="8"/>
  <c r="FC14" i="8"/>
  <c r="FB14" i="8"/>
  <c r="FA14" i="8"/>
  <c r="EZ14" i="8"/>
  <c r="BP84" i="8"/>
  <c r="BO84" i="8"/>
  <c r="BN84" i="8"/>
  <c r="BM84" i="8"/>
  <c r="BL84" i="8"/>
  <c r="BK84" i="8"/>
  <c r="BJ84" i="8"/>
  <c r="BI84" i="8"/>
  <c r="BH84" i="8"/>
  <c r="BG84" i="8"/>
  <c r="BF84" i="8"/>
  <c r="BE84" i="8"/>
  <c r="BD14" i="8"/>
  <c r="BC14" i="8"/>
  <c r="BB14" i="8"/>
  <c r="BA14" i="8"/>
  <c r="AZ14" i="8"/>
  <c r="AY14" i="8"/>
  <c r="DY14" i="8"/>
  <c r="DX14" i="8"/>
  <c r="DD14" i="8"/>
  <c r="DO33" i="1"/>
  <c r="DN33" i="1"/>
  <c r="BS33" i="1"/>
  <c r="EU33" i="1"/>
  <c r="AN33" i="1"/>
  <c r="BB33" i="1"/>
  <c r="DK26" i="3" s="1"/>
  <c r="ET33" i="1"/>
  <c r="AM33" i="1"/>
  <c r="BA33" i="1"/>
  <c r="DK24" i="3" s="1"/>
  <c r="EV33" i="1"/>
  <c r="AO33" i="1"/>
  <c r="BB31" i="1"/>
  <c r="DK18" i="3" s="1"/>
  <c r="ET31" i="1"/>
  <c r="ER31" i="1" s="1"/>
  <c r="AM31" i="1"/>
  <c r="AK31" i="1" s="1"/>
  <c r="DO29" i="1"/>
  <c r="DN29" i="1"/>
  <c r="BS29" i="1"/>
  <c r="EU29" i="1"/>
  <c r="AN29" i="1"/>
  <c r="BB29" i="1"/>
  <c r="DK16" i="3" s="1"/>
  <c r="ET29" i="1"/>
  <c r="AM29" i="1"/>
  <c r="BA29" i="1"/>
  <c r="DK14" i="3" s="1"/>
  <c r="EV29" i="1"/>
  <c r="AO29" i="1"/>
  <c r="DO27" i="1"/>
  <c r="DN27" i="1"/>
  <c r="BS27" i="1"/>
  <c r="EU27" i="1"/>
  <c r="AN27" i="1"/>
  <c r="BB27" i="1"/>
  <c r="DK8" i="3" s="1"/>
  <c r="ET27" i="1"/>
  <c r="ER27" i="1" s="1"/>
  <c r="AM27" i="1"/>
  <c r="AK27" i="1" s="1"/>
  <c r="DO25" i="1"/>
  <c r="DN25" i="1"/>
  <c r="BS25" i="1"/>
  <c r="EU25" i="1"/>
  <c r="AN25" i="1"/>
  <c r="BB25" i="1"/>
  <c r="DK4" i="3" s="1"/>
  <c r="ET25" i="1"/>
  <c r="ER25" i="1" s="1"/>
  <c r="AM25" i="1"/>
  <c r="AK25" i="1" s="1"/>
  <c r="DH12" i="3" l="1"/>
  <c r="DH9" i="3"/>
  <c r="DH14" i="3"/>
  <c r="DH23" i="3"/>
  <c r="DH7" i="3"/>
  <c r="DH10" i="3"/>
  <c r="DH6" i="3"/>
  <c r="DH16" i="3"/>
  <c r="DH19" i="3"/>
  <c r="DH21" i="3"/>
  <c r="DH25" i="3"/>
  <c r="DH1" i="3"/>
  <c r="DH13" i="3"/>
  <c r="DH4" i="3"/>
  <c r="DH24" i="3"/>
  <c r="DH20" i="3"/>
  <c r="DK13" i="3"/>
  <c r="DK23" i="3"/>
  <c r="DK15" i="3"/>
  <c r="DK25" i="3"/>
  <c r="ER33" i="1"/>
  <c r="ER29" i="1"/>
  <c r="AK33" i="1"/>
  <c r="AK29" i="1"/>
  <c r="A1" i="4"/>
  <c r="A2" i="4"/>
  <c r="A3" i="4"/>
  <c r="A4" i="4"/>
  <c r="A5" i="4"/>
  <c r="A6" i="4"/>
  <c r="A7" i="4"/>
  <c r="A8" i="4"/>
  <c r="A9" i="4"/>
  <c r="A10" i="4"/>
  <c r="A11" i="4"/>
  <c r="A12" i="4"/>
  <c r="A13" i="4"/>
  <c r="A14" i="4"/>
  <c r="A15" i="4"/>
  <c r="A16" i="4"/>
  <c r="A17" i="4"/>
  <c r="A18" i="4"/>
  <c r="A19" i="4"/>
  <c r="A20" i="4"/>
  <c r="A21" i="4"/>
  <c r="A22" i="4"/>
  <c r="A23" i="4"/>
  <c r="A24" i="4"/>
  <c r="A25" i="4"/>
  <c r="A26" i="4"/>
  <c r="A27" i="4"/>
  <c r="A28" i="4"/>
  <c r="A29" i="4"/>
  <c r="A30" i="4"/>
  <c r="A1" i="3"/>
  <c r="Y1" i="3"/>
  <c r="CX1" i="3"/>
  <c r="CY1" i="3"/>
  <c r="CZ1" i="3"/>
  <c r="DA1" i="3"/>
  <c r="DB1" i="3"/>
  <c r="DC1" i="3"/>
  <c r="A2" i="3"/>
  <c r="Y2" i="3"/>
  <c r="CW2" i="3" s="1"/>
  <c r="CY2" i="3"/>
  <c r="CZ2" i="3"/>
  <c r="DB2" i="3" s="1"/>
  <c r="DA2" i="3"/>
  <c r="DC2" i="3"/>
  <c r="A3" i="3"/>
  <c r="Y3" i="3"/>
  <c r="CX3" i="3"/>
  <c r="DG3" i="3" s="1"/>
  <c r="CY3" i="3"/>
  <c r="CZ3" i="3"/>
  <c r="DB3" i="3" s="1"/>
  <c r="DA3" i="3"/>
  <c r="DC3" i="3"/>
  <c r="A4" i="3"/>
  <c r="Y4" i="3"/>
  <c r="CW4" i="3"/>
  <c r="CX4" i="3"/>
  <c r="CY4" i="3"/>
  <c r="CZ4" i="3"/>
  <c r="DA4" i="3"/>
  <c r="DB4" i="3"/>
  <c r="DC4" i="3"/>
  <c r="A5" i="3"/>
  <c r="Y5" i="3"/>
  <c r="CY5" i="3"/>
  <c r="CZ5" i="3"/>
  <c r="DB5" i="3" s="1"/>
  <c r="DA5" i="3"/>
  <c r="DC5" i="3"/>
  <c r="A6" i="3"/>
  <c r="Y6" i="3"/>
  <c r="CY6" i="3"/>
  <c r="CZ6" i="3"/>
  <c r="DA6" i="3"/>
  <c r="DB6" i="3"/>
  <c r="DC6" i="3"/>
  <c r="A7" i="3"/>
  <c r="Y7" i="3"/>
  <c r="CY7" i="3"/>
  <c r="CZ7" i="3"/>
  <c r="DA7" i="3"/>
  <c r="DB7" i="3"/>
  <c r="DC7" i="3"/>
  <c r="A8" i="3"/>
  <c r="Y8" i="3"/>
  <c r="CY8" i="3"/>
  <c r="CZ8" i="3"/>
  <c r="DB8" i="3" s="1"/>
  <c r="DA8" i="3"/>
  <c r="DC8" i="3"/>
  <c r="A9" i="3"/>
  <c r="Y9" i="3"/>
  <c r="CY9" i="3"/>
  <c r="CZ9" i="3"/>
  <c r="DB9" i="3" s="1"/>
  <c r="DA9" i="3"/>
  <c r="DC9" i="3"/>
  <c r="A10" i="3"/>
  <c r="Y10" i="3"/>
  <c r="CY10" i="3"/>
  <c r="CZ10" i="3"/>
  <c r="DB10" i="3" s="1"/>
  <c r="DA10" i="3"/>
  <c r="DC10" i="3"/>
  <c r="A11" i="3"/>
  <c r="Y11" i="3"/>
  <c r="CY11" i="3"/>
  <c r="CZ11" i="3"/>
  <c r="DA11" i="3"/>
  <c r="DB11" i="3"/>
  <c r="DC11" i="3"/>
  <c r="A12" i="3"/>
  <c r="Y12" i="3"/>
  <c r="CY12" i="3"/>
  <c r="CZ12" i="3"/>
  <c r="DB12" i="3" s="1"/>
  <c r="DA12" i="3"/>
  <c r="DC12" i="3"/>
  <c r="A13" i="3"/>
  <c r="Y13" i="3"/>
  <c r="CY13" i="3"/>
  <c r="CZ13" i="3"/>
  <c r="DB13" i="3" s="1"/>
  <c r="DA13" i="3"/>
  <c r="DC13" i="3"/>
  <c r="A14" i="3"/>
  <c r="Y14" i="3"/>
  <c r="CY14" i="3"/>
  <c r="CZ14" i="3"/>
  <c r="DB14" i="3" s="1"/>
  <c r="DA14" i="3"/>
  <c r="DC14" i="3"/>
  <c r="A15" i="3"/>
  <c r="Y15" i="3"/>
  <c r="CY15" i="3"/>
  <c r="CZ15" i="3"/>
  <c r="DA15" i="3"/>
  <c r="DB15" i="3"/>
  <c r="DC15" i="3"/>
  <c r="A16" i="3"/>
  <c r="Y16" i="3"/>
  <c r="CY16" i="3"/>
  <c r="CZ16" i="3"/>
  <c r="DB16" i="3" s="1"/>
  <c r="DA16" i="3"/>
  <c r="DC16" i="3"/>
  <c r="A17" i="3"/>
  <c r="Y17" i="3"/>
  <c r="CY17" i="3"/>
  <c r="CZ17" i="3"/>
  <c r="DA17" i="3"/>
  <c r="DB17" i="3"/>
  <c r="DC17" i="3"/>
  <c r="A18" i="3"/>
  <c r="Y18" i="3"/>
  <c r="CY18" i="3"/>
  <c r="CZ18" i="3"/>
  <c r="DB18" i="3" s="1"/>
  <c r="DA18" i="3"/>
  <c r="DC18" i="3"/>
  <c r="A19" i="3"/>
  <c r="Y19" i="3"/>
  <c r="CY19" i="3"/>
  <c r="CZ19" i="3"/>
  <c r="DB19" i="3" s="1"/>
  <c r="DA19" i="3"/>
  <c r="DC19" i="3"/>
  <c r="A20" i="3"/>
  <c r="Y20" i="3"/>
  <c r="CY20" i="3"/>
  <c r="CZ20" i="3"/>
  <c r="DB20" i="3" s="1"/>
  <c r="DA20" i="3"/>
  <c r="DC20" i="3"/>
  <c r="A21" i="3"/>
  <c r="Y21" i="3"/>
  <c r="CY21" i="3"/>
  <c r="CZ21" i="3"/>
  <c r="DA21" i="3"/>
  <c r="DB21" i="3"/>
  <c r="DC21" i="3"/>
  <c r="A22" i="3"/>
  <c r="Y22" i="3"/>
  <c r="CY22" i="3"/>
  <c r="CZ22" i="3"/>
  <c r="DB22" i="3" s="1"/>
  <c r="DA22" i="3"/>
  <c r="DC22" i="3"/>
  <c r="A23" i="3"/>
  <c r="Y23" i="3"/>
  <c r="CY23" i="3"/>
  <c r="CZ23" i="3"/>
  <c r="DB23" i="3" s="1"/>
  <c r="DA23" i="3"/>
  <c r="DC23" i="3"/>
  <c r="A24" i="3"/>
  <c r="Y24" i="3"/>
  <c r="CY24" i="3"/>
  <c r="CZ24" i="3"/>
  <c r="DB24" i="3" s="1"/>
  <c r="DA24" i="3"/>
  <c r="DC24" i="3"/>
  <c r="A25" i="3"/>
  <c r="Y25" i="3"/>
  <c r="CY25" i="3"/>
  <c r="CZ25" i="3"/>
  <c r="DA25" i="3"/>
  <c r="DB25" i="3"/>
  <c r="DC25" i="3"/>
  <c r="A26" i="3"/>
  <c r="Y26" i="3"/>
  <c r="CY26" i="3"/>
  <c r="CZ26" i="3"/>
  <c r="DB26" i="3" s="1"/>
  <c r="DA26" i="3"/>
  <c r="DC26" i="3"/>
  <c r="D12" i="1"/>
  <c r="E18" i="1"/>
  <c r="Z18" i="1"/>
  <c r="AA18" i="1"/>
  <c r="AB18" i="1"/>
  <c r="AC18" i="1"/>
  <c r="AD18" i="1"/>
  <c r="AE18" i="1"/>
  <c r="AF18" i="1"/>
  <c r="AG18" i="1"/>
  <c r="AH18" i="1"/>
  <c r="AI18" i="1"/>
  <c r="AJ18" i="1"/>
  <c r="AK18" i="1"/>
  <c r="AL18" i="1"/>
  <c r="AM18" i="1"/>
  <c r="AN18" i="1"/>
  <c r="BE18" i="1"/>
  <c r="BF18" i="1"/>
  <c r="BG18" i="1"/>
  <c r="BH18" i="1"/>
  <c r="BI18" i="1"/>
  <c r="BJ18" i="1"/>
  <c r="BK18" i="1"/>
  <c r="BL18" i="1"/>
  <c r="BM18" i="1"/>
  <c r="BN18" i="1"/>
  <c r="BO18" i="1"/>
  <c r="BP18" i="1"/>
  <c r="BQ18" i="1"/>
  <c r="BR18" i="1"/>
  <c r="BS18" i="1"/>
  <c r="BT18" i="1"/>
  <c r="BU18" i="1"/>
  <c r="BV18" i="1"/>
  <c r="BW18" i="1"/>
  <c r="BX18" i="1"/>
  <c r="BY18" i="1"/>
  <c r="BZ18" i="1"/>
  <c r="CA18" i="1"/>
  <c r="CB18" i="1"/>
  <c r="CC18" i="1"/>
  <c r="CD18" i="1"/>
  <c r="CE18" i="1"/>
  <c r="CF18" i="1"/>
  <c r="CG18" i="1"/>
  <c r="CH18" i="1"/>
  <c r="CI18" i="1"/>
  <c r="CJ18" i="1"/>
  <c r="CK18" i="1"/>
  <c r="CL18" i="1"/>
  <c r="CM18" i="1"/>
  <c r="CN18" i="1"/>
  <c r="CO18" i="1"/>
  <c r="CP18" i="1"/>
  <c r="CQ18" i="1"/>
  <c r="CR18" i="1"/>
  <c r="CS18" i="1"/>
  <c r="CT18" i="1"/>
  <c r="CU18" i="1"/>
  <c r="CV18" i="1"/>
  <c r="CW18" i="1"/>
  <c r="CX18" i="1"/>
  <c r="CY18" i="1"/>
  <c r="CZ18" i="1"/>
  <c r="DA18" i="1"/>
  <c r="DB18" i="1"/>
  <c r="DC18" i="1"/>
  <c r="DD18" i="1"/>
  <c r="DE18" i="1"/>
  <c r="DF18" i="1"/>
  <c r="DR18" i="1"/>
  <c r="DS18" i="1"/>
  <c r="DT18" i="1"/>
  <c r="DU18" i="1"/>
  <c r="DV18" i="1"/>
  <c r="DW18" i="1"/>
  <c r="DX18" i="1"/>
  <c r="DY18" i="1"/>
  <c r="DZ18" i="1"/>
  <c r="EA18" i="1"/>
  <c r="EB18" i="1"/>
  <c r="EC18" i="1"/>
  <c r="ED18" i="1"/>
  <c r="EE18" i="1"/>
  <c r="EF18" i="1"/>
  <c r="EW18" i="1"/>
  <c r="EX18" i="1"/>
  <c r="EY18" i="1"/>
  <c r="EZ18" i="1"/>
  <c r="FA18" i="1"/>
  <c r="FB18" i="1"/>
  <c r="FC18" i="1"/>
  <c r="FD18" i="1"/>
  <c r="FE18" i="1"/>
  <c r="FF18" i="1"/>
  <c r="FG18" i="1"/>
  <c r="FH18" i="1"/>
  <c r="FI18" i="1"/>
  <c r="FJ18" i="1"/>
  <c r="FK18" i="1"/>
  <c r="FL18" i="1"/>
  <c r="FM18" i="1"/>
  <c r="FN18" i="1"/>
  <c r="FO18" i="1"/>
  <c r="FP18" i="1"/>
  <c r="FQ18" i="1"/>
  <c r="FR18" i="1"/>
  <c r="FS18" i="1"/>
  <c r="FT18" i="1"/>
  <c r="FU18" i="1"/>
  <c r="FV18" i="1"/>
  <c r="FW18" i="1"/>
  <c r="FX18" i="1"/>
  <c r="FY18" i="1"/>
  <c r="FZ18" i="1"/>
  <c r="GA18" i="1"/>
  <c r="GB18" i="1"/>
  <c r="GC18" i="1"/>
  <c r="GD18" i="1"/>
  <c r="GE18" i="1"/>
  <c r="GF18" i="1"/>
  <c r="GG18" i="1"/>
  <c r="GH18" i="1"/>
  <c r="GI18" i="1"/>
  <c r="GJ18" i="1"/>
  <c r="GK18" i="1"/>
  <c r="GL18" i="1"/>
  <c r="GM18" i="1"/>
  <c r="GN18" i="1"/>
  <c r="GO18" i="1"/>
  <c r="GP18" i="1"/>
  <c r="GQ18" i="1"/>
  <c r="GR18" i="1"/>
  <c r="GS18" i="1"/>
  <c r="GT18" i="1"/>
  <c r="GU18" i="1"/>
  <c r="GV18" i="1"/>
  <c r="GW18" i="1"/>
  <c r="GX18" i="1"/>
  <c r="D20" i="1"/>
  <c r="D22" i="1"/>
  <c r="E22" i="1"/>
  <c r="Z22" i="1"/>
  <c r="AA22" i="1"/>
  <c r="AM22" i="1"/>
  <c r="AN22" i="1"/>
  <c r="BE22" i="1"/>
  <c r="BF22" i="1"/>
  <c r="BG22" i="1"/>
  <c r="BH22" i="1"/>
  <c r="BI22" i="1"/>
  <c r="BJ22" i="1"/>
  <c r="BK22" i="1"/>
  <c r="BL22" i="1"/>
  <c r="BM22" i="1"/>
  <c r="BN22" i="1"/>
  <c r="BO22" i="1"/>
  <c r="BP22" i="1"/>
  <c r="BQ22" i="1"/>
  <c r="BR22" i="1"/>
  <c r="BS22" i="1"/>
  <c r="BT22" i="1"/>
  <c r="BU22" i="1"/>
  <c r="BV22" i="1"/>
  <c r="BW22" i="1"/>
  <c r="CN22" i="1"/>
  <c r="CO22" i="1"/>
  <c r="CP22" i="1"/>
  <c r="CQ22" i="1"/>
  <c r="CR22" i="1"/>
  <c r="CS22" i="1"/>
  <c r="CT22" i="1"/>
  <c r="CU22" i="1"/>
  <c r="CV22" i="1"/>
  <c r="CW22" i="1"/>
  <c r="CX22" i="1"/>
  <c r="CY22" i="1"/>
  <c r="CZ22" i="1"/>
  <c r="DA22" i="1"/>
  <c r="DB22" i="1"/>
  <c r="DC22" i="1"/>
  <c r="DD22" i="1"/>
  <c r="DE22" i="1"/>
  <c r="DF22" i="1"/>
  <c r="DR22" i="1"/>
  <c r="DS22" i="1"/>
  <c r="EE22" i="1"/>
  <c r="EF22" i="1"/>
  <c r="EW22" i="1"/>
  <c r="EX22" i="1"/>
  <c r="EY22" i="1"/>
  <c r="EZ22" i="1"/>
  <c r="FA22" i="1"/>
  <c r="FB22" i="1"/>
  <c r="FC22" i="1"/>
  <c r="FD22" i="1"/>
  <c r="FE22" i="1"/>
  <c r="FF22" i="1"/>
  <c r="FG22" i="1"/>
  <c r="FH22" i="1"/>
  <c r="FI22" i="1"/>
  <c r="FJ22" i="1"/>
  <c r="FK22" i="1"/>
  <c r="FL22" i="1"/>
  <c r="FM22" i="1"/>
  <c r="FN22" i="1"/>
  <c r="FO22" i="1"/>
  <c r="GF22" i="1"/>
  <c r="GG22" i="1"/>
  <c r="GH22" i="1"/>
  <c r="GI22" i="1"/>
  <c r="GJ22" i="1"/>
  <c r="GK22" i="1"/>
  <c r="GL22" i="1"/>
  <c r="GM22" i="1"/>
  <c r="GN22" i="1"/>
  <c r="GO22" i="1"/>
  <c r="GP22" i="1"/>
  <c r="GQ22" i="1"/>
  <c r="GR22" i="1"/>
  <c r="GS22" i="1"/>
  <c r="GT22" i="1"/>
  <c r="GU22" i="1"/>
  <c r="GV22" i="1"/>
  <c r="GW22" i="1"/>
  <c r="GX22" i="1"/>
  <c r="C24" i="1"/>
  <c r="D24" i="1"/>
  <c r="AC24" i="1"/>
  <c r="AE24" i="1"/>
  <c r="AD24" i="1" s="1"/>
  <c r="CR24" i="1" s="1"/>
  <c r="Q24" i="1" s="1"/>
  <c r="AF24" i="1"/>
  <c r="AG24" i="1"/>
  <c r="AH24" i="1"/>
  <c r="CV24" i="1" s="1"/>
  <c r="U24" i="1" s="1"/>
  <c r="AI24" i="1"/>
  <c r="AJ24" i="1"/>
  <c r="CX24" i="1" s="1"/>
  <c r="W24" i="1" s="1"/>
  <c r="CQ24" i="1"/>
  <c r="P24" i="1" s="1"/>
  <c r="CU24" i="1"/>
  <c r="T24" i="1" s="1"/>
  <c r="CW24" i="1"/>
  <c r="V24" i="1" s="1"/>
  <c r="FR24" i="1"/>
  <c r="GL24" i="1"/>
  <c r="GO24" i="1"/>
  <c r="GP24" i="1"/>
  <c r="GV24" i="1"/>
  <c r="HC24" i="1"/>
  <c r="GX24" i="1" s="1"/>
  <c r="C25" i="1"/>
  <c r="D25" i="1"/>
  <c r="AC25" i="1"/>
  <c r="AE25" i="1"/>
  <c r="AF25" i="1"/>
  <c r="CT25" i="1" s="1"/>
  <c r="S25" i="1" s="1"/>
  <c r="AG25" i="1"/>
  <c r="AH25" i="1"/>
  <c r="CV25" i="1" s="1"/>
  <c r="U25" i="1" s="1"/>
  <c r="AI25" i="1"/>
  <c r="AJ25" i="1"/>
  <c r="CX25" i="1" s="1"/>
  <c r="W25" i="1" s="1"/>
  <c r="CQ25" i="1"/>
  <c r="P25" i="1" s="1"/>
  <c r="CU25" i="1"/>
  <c r="T25" i="1" s="1"/>
  <c r="CW25" i="1"/>
  <c r="V25" i="1" s="1"/>
  <c r="FR25" i="1"/>
  <c r="GL25" i="1"/>
  <c r="GO25" i="1"/>
  <c r="GP25" i="1"/>
  <c r="GV25" i="1"/>
  <c r="HC25" i="1" s="1"/>
  <c r="GX25" i="1" s="1"/>
  <c r="C26" i="1"/>
  <c r="D26" i="1"/>
  <c r="K26" i="1"/>
  <c r="AC26" i="1"/>
  <c r="AE26" i="1"/>
  <c r="AD26" i="1" s="1"/>
  <c r="CR26" i="1" s="1"/>
  <c r="AF26" i="1"/>
  <c r="CT26" i="1" s="1"/>
  <c r="AG26" i="1"/>
  <c r="AH26" i="1"/>
  <c r="CV26" i="1" s="1"/>
  <c r="AI26" i="1"/>
  <c r="AJ26" i="1"/>
  <c r="CX26" i="1" s="1"/>
  <c r="CQ26" i="1"/>
  <c r="CU26" i="1"/>
  <c r="CW26" i="1"/>
  <c r="FR26" i="1"/>
  <c r="GL26" i="1"/>
  <c r="GO26" i="1"/>
  <c r="GP26" i="1"/>
  <c r="GV26" i="1"/>
  <c r="HC26" i="1" s="1"/>
  <c r="C27" i="1"/>
  <c r="D27" i="1"/>
  <c r="K27" i="1"/>
  <c r="AC27" i="1"/>
  <c r="AE27" i="1"/>
  <c r="AF27" i="1"/>
  <c r="CT27" i="1" s="1"/>
  <c r="S27" i="1" s="1"/>
  <c r="AG27" i="1"/>
  <c r="AH27" i="1"/>
  <c r="CV27" i="1" s="1"/>
  <c r="AI27" i="1"/>
  <c r="AJ27" i="1"/>
  <c r="CX27" i="1" s="1"/>
  <c r="W27" i="1" s="1"/>
  <c r="CQ27" i="1"/>
  <c r="CU27" i="1"/>
  <c r="T27" i="1" s="1"/>
  <c r="CW27" i="1"/>
  <c r="V27" i="1" s="1"/>
  <c r="FR27" i="1"/>
  <c r="GL27" i="1"/>
  <c r="GO27" i="1"/>
  <c r="GP27" i="1"/>
  <c r="GV27" i="1"/>
  <c r="HC27" i="1" s="1"/>
  <c r="C28" i="1"/>
  <c r="D28" i="1"/>
  <c r="P28" i="1"/>
  <c r="K28" i="1"/>
  <c r="AC28" i="1"/>
  <c r="AD28" i="1"/>
  <c r="AE28" i="1"/>
  <c r="AF28" i="1"/>
  <c r="CT28" i="1" s="1"/>
  <c r="AG28" i="1"/>
  <c r="AH28" i="1"/>
  <c r="CV28" i="1" s="1"/>
  <c r="AI28" i="1"/>
  <c r="AJ28" i="1"/>
  <c r="CX28" i="1" s="1"/>
  <c r="CQ28" i="1"/>
  <c r="CS28" i="1"/>
  <c r="CU28" i="1"/>
  <c r="CW28" i="1"/>
  <c r="FR28" i="1"/>
  <c r="GL28" i="1"/>
  <c r="GO28" i="1"/>
  <c r="GP28" i="1"/>
  <c r="GV28" i="1"/>
  <c r="HC28" i="1" s="1"/>
  <c r="C29" i="1"/>
  <c r="D29" i="1"/>
  <c r="K29" i="1"/>
  <c r="AC29" i="1"/>
  <c r="AE29" i="1"/>
  <c r="AF29" i="1"/>
  <c r="AG29" i="1"/>
  <c r="AH29" i="1"/>
  <c r="AI29" i="1"/>
  <c r="AJ29" i="1"/>
  <c r="CX29" i="1" s="1"/>
  <c r="W29" i="1" s="1"/>
  <c r="CQ29" i="1"/>
  <c r="CU29" i="1"/>
  <c r="T29" i="1" s="1"/>
  <c r="CW29" i="1"/>
  <c r="V29" i="1" s="1"/>
  <c r="FR29" i="1"/>
  <c r="GL29" i="1"/>
  <c r="GO29" i="1"/>
  <c r="GP29" i="1"/>
  <c r="GV29" i="1"/>
  <c r="HC29" i="1" s="1"/>
  <c r="GX29" i="1" s="1"/>
  <c r="C30" i="1"/>
  <c r="D30" i="1"/>
  <c r="T30" i="1"/>
  <c r="K30" i="1"/>
  <c r="AC30" i="1"/>
  <c r="AE30" i="1"/>
  <c r="AD30" i="1" s="1"/>
  <c r="CR30" i="1" s="1"/>
  <c r="AF30" i="1"/>
  <c r="CT30" i="1" s="1"/>
  <c r="AG30" i="1"/>
  <c r="AH30" i="1"/>
  <c r="CV30" i="1" s="1"/>
  <c r="AI30" i="1"/>
  <c r="AJ30" i="1"/>
  <c r="CX30" i="1" s="1"/>
  <c r="CQ30" i="1"/>
  <c r="CU30" i="1"/>
  <c r="CW30" i="1"/>
  <c r="FR30" i="1"/>
  <c r="GL30" i="1"/>
  <c r="GO30" i="1"/>
  <c r="GP30" i="1"/>
  <c r="GV30" i="1"/>
  <c r="HC30" i="1"/>
  <c r="C31" i="1"/>
  <c r="D31" i="1"/>
  <c r="GX31" i="1"/>
  <c r="K31" i="1"/>
  <c r="AC31" i="1"/>
  <c r="AD31" i="1"/>
  <c r="AE31" i="1"/>
  <c r="CS31" i="1" s="1"/>
  <c r="AF31" i="1"/>
  <c r="AG31" i="1"/>
  <c r="AH31" i="1"/>
  <c r="CV31" i="1" s="1"/>
  <c r="AI31" i="1"/>
  <c r="CW31" i="1" s="1"/>
  <c r="AJ31" i="1"/>
  <c r="CQ31" i="1"/>
  <c r="CT31" i="1"/>
  <c r="CU31" i="1"/>
  <c r="CX31" i="1"/>
  <c r="FR31" i="1"/>
  <c r="GL31" i="1"/>
  <c r="GO31" i="1"/>
  <c r="GP31" i="1"/>
  <c r="GV31" i="1"/>
  <c r="HC31" i="1" s="1"/>
  <c r="C32" i="1"/>
  <c r="D32" i="1"/>
  <c r="T32" i="1"/>
  <c r="K32" i="1"/>
  <c r="AC32" i="1"/>
  <c r="CQ32" i="1" s="1"/>
  <c r="AE32" i="1"/>
  <c r="AD32" i="1" s="1"/>
  <c r="CR32" i="1" s="1"/>
  <c r="AF32" i="1"/>
  <c r="CT32" i="1" s="1"/>
  <c r="AG32" i="1"/>
  <c r="AH32" i="1"/>
  <c r="CV32" i="1" s="1"/>
  <c r="AI32" i="1"/>
  <c r="AJ32" i="1"/>
  <c r="CU32" i="1"/>
  <c r="CW32" i="1"/>
  <c r="CX32" i="1"/>
  <c r="FR32" i="1"/>
  <c r="GL32" i="1"/>
  <c r="GO32" i="1"/>
  <c r="GP32" i="1"/>
  <c r="GV32" i="1"/>
  <c r="HC32" i="1"/>
  <c r="C33" i="1"/>
  <c r="D33" i="1"/>
  <c r="T33" i="1"/>
  <c r="K33" i="1"/>
  <c r="AC33" i="1"/>
  <c r="CQ33" i="1" s="1"/>
  <c r="AE33" i="1"/>
  <c r="AF33" i="1"/>
  <c r="AG33" i="1"/>
  <c r="AH33" i="1"/>
  <c r="AI33" i="1"/>
  <c r="AJ33" i="1"/>
  <c r="CU33" i="1"/>
  <c r="CW33" i="1"/>
  <c r="CX33" i="1"/>
  <c r="FR33" i="1"/>
  <c r="GL33" i="1"/>
  <c r="GO33" i="1"/>
  <c r="GP33" i="1"/>
  <c r="GV33" i="1"/>
  <c r="HC33" i="1"/>
  <c r="B35" i="1"/>
  <c r="B22" i="1" s="1"/>
  <c r="C35" i="1"/>
  <c r="C22" i="1" s="1"/>
  <c r="D35" i="1"/>
  <c r="F35" i="1"/>
  <c r="F22" i="1" s="1"/>
  <c r="G35" i="1"/>
  <c r="G22" i="1" s="1"/>
  <c r="BB35" i="1"/>
  <c r="BX35" i="1"/>
  <c r="BX22" i="1" s="1"/>
  <c r="CK35" i="1"/>
  <c r="CK22" i="1" s="1"/>
  <c r="CL35" i="1"/>
  <c r="CL22" i="1" s="1"/>
  <c r="FP35" i="1"/>
  <c r="FP22" i="1" s="1"/>
  <c r="GC35" i="1"/>
  <c r="GD35" i="1"/>
  <c r="GD22" i="1" s="1"/>
  <c r="B65" i="1"/>
  <c r="B18" i="1" s="1"/>
  <c r="C65" i="1"/>
  <c r="C18" i="1" s="1"/>
  <c r="D65" i="1"/>
  <c r="D18" i="1" s="1"/>
  <c r="F65" i="1"/>
  <c r="F18" i="1" s="1"/>
  <c r="G65" i="1"/>
  <c r="G18" i="1" s="1"/>
  <c r="F12" i="6"/>
  <c r="G12" i="6"/>
  <c r="CY12" i="6"/>
  <c r="CS24" i="1" l="1"/>
  <c r="R24" i="1" s="1"/>
  <c r="CS32" i="1"/>
  <c r="CS26" i="1"/>
  <c r="CS30" i="1"/>
  <c r="AB24" i="1"/>
  <c r="CV33" i="1"/>
  <c r="U33" i="1" s="1"/>
  <c r="CT33" i="1"/>
  <c r="S33" i="1" s="1"/>
  <c r="AD33" i="1"/>
  <c r="CR33" i="1" s="1"/>
  <c r="Q33" i="1" s="1"/>
  <c r="CS33" i="1"/>
  <c r="R33" i="1" s="1"/>
  <c r="FU35" i="1"/>
  <c r="EL35" i="1" s="1"/>
  <c r="CR31" i="1"/>
  <c r="FR35" i="1"/>
  <c r="FR22" i="1" s="1"/>
  <c r="CD35" i="1"/>
  <c r="CD22" i="1" s="1"/>
  <c r="CT29" i="1"/>
  <c r="S29" i="1" s="1"/>
  <c r="AD29" i="1"/>
  <c r="CV29" i="1"/>
  <c r="U29" i="1" s="1"/>
  <c r="FQ35" i="1"/>
  <c r="FQ22" i="1" s="1"/>
  <c r="CS29" i="1"/>
  <c r="R29" i="1" s="1"/>
  <c r="W32" i="1"/>
  <c r="R32" i="1"/>
  <c r="P32" i="1"/>
  <c r="S32" i="1"/>
  <c r="AD27" i="1"/>
  <c r="GX32" i="1"/>
  <c r="CS27" i="1"/>
  <c r="R27" i="1" s="1"/>
  <c r="U32" i="1"/>
  <c r="Q32" i="1"/>
  <c r="BY35" i="1"/>
  <c r="CC35" i="1"/>
  <c r="CC22" i="1" s="1"/>
  <c r="BZ35" i="1"/>
  <c r="AQ35" i="1" s="1"/>
  <c r="F45" i="1" s="1"/>
  <c r="V32" i="1"/>
  <c r="Q31" i="1"/>
  <c r="GX30" i="1"/>
  <c r="U30" i="1"/>
  <c r="AD25" i="1"/>
  <c r="CR25" i="1" s="1"/>
  <c r="Q25" i="1" s="1"/>
  <c r="FV35" i="1"/>
  <c r="FV22" i="1" s="1"/>
  <c r="T26" i="1"/>
  <c r="U31" i="1"/>
  <c r="W31" i="1"/>
  <c r="P30" i="1"/>
  <c r="GX26" i="1"/>
  <c r="P26" i="1"/>
  <c r="R30" i="1"/>
  <c r="Q30" i="1"/>
  <c r="CS25" i="1"/>
  <c r="R25" i="1" s="1"/>
  <c r="V33" i="1"/>
  <c r="P33" i="1"/>
  <c r="GX27" i="1"/>
  <c r="R28" i="1"/>
  <c r="U28" i="1"/>
  <c r="V26" i="1"/>
  <c r="W26" i="1"/>
  <c r="S26" i="1"/>
  <c r="DG4" i="3"/>
  <c r="DF3" i="3"/>
  <c r="W33" i="1"/>
  <c r="T31" i="1"/>
  <c r="DY35" i="1" s="1"/>
  <c r="P29" i="1"/>
  <c r="U27" i="1"/>
  <c r="CW25" i="3"/>
  <c r="GX33" i="1"/>
  <c r="P31" i="1"/>
  <c r="P27" i="1"/>
  <c r="CW26" i="3"/>
  <c r="GX28" i="1"/>
  <c r="CW22" i="3"/>
  <c r="V30" i="1"/>
  <c r="W30" i="1"/>
  <c r="S30" i="1"/>
  <c r="V28" i="1"/>
  <c r="W28" i="1"/>
  <c r="S28" i="1"/>
  <c r="T28" i="1"/>
  <c r="R26" i="1"/>
  <c r="U26" i="1"/>
  <c r="Q26" i="1"/>
  <c r="AB32" i="1"/>
  <c r="GC22" i="1"/>
  <c r="ET35" i="1"/>
  <c r="EG35" i="1"/>
  <c r="BB22" i="1"/>
  <c r="BB65" i="1"/>
  <c r="F48" i="1"/>
  <c r="EU35" i="1"/>
  <c r="AO35" i="1"/>
  <c r="CR29" i="1"/>
  <c r="Q29" i="1" s="1"/>
  <c r="AB29" i="1"/>
  <c r="BC35" i="1"/>
  <c r="V31" i="1"/>
  <c r="R31" i="1"/>
  <c r="S31" i="1"/>
  <c r="AB30" i="1"/>
  <c r="CR28" i="1"/>
  <c r="Q28" i="1" s="1"/>
  <c r="AB28" i="1"/>
  <c r="AB31" i="1"/>
  <c r="CV23" i="3"/>
  <c r="CX25" i="3"/>
  <c r="CX23" i="3"/>
  <c r="CU19" i="3"/>
  <c r="CW21" i="3"/>
  <c r="CV19" i="3"/>
  <c r="CX21" i="3"/>
  <c r="CX19" i="3"/>
  <c r="CW8" i="3"/>
  <c r="CX5" i="3"/>
  <c r="AB26" i="1"/>
  <c r="CX20" i="3"/>
  <c r="CW18" i="3"/>
  <c r="CX13" i="3"/>
  <c r="CW17" i="3"/>
  <c r="CX17" i="3"/>
  <c r="CU13" i="3"/>
  <c r="CW15" i="3"/>
  <c r="CV13" i="3"/>
  <c r="CX15" i="3"/>
  <c r="CX14" i="3"/>
  <c r="CU9" i="3"/>
  <c r="CW11" i="3"/>
  <c r="CV9" i="3"/>
  <c r="CX11" i="3"/>
  <c r="CX10" i="3"/>
  <c r="CX6" i="3"/>
  <c r="CW6" i="3"/>
  <c r="CT24" i="1"/>
  <c r="S24" i="1" s="1"/>
  <c r="CW16" i="3"/>
  <c r="CX9" i="3"/>
  <c r="CX24" i="3"/>
  <c r="CU23" i="3"/>
  <c r="CW12" i="3"/>
  <c r="CX7" i="3"/>
  <c r="CX26" i="3"/>
  <c r="CX22" i="3"/>
  <c r="CX18" i="3"/>
  <c r="CX16" i="3"/>
  <c r="CX12" i="3"/>
  <c r="CX8" i="3"/>
  <c r="DF4" i="3"/>
  <c r="DG1" i="3"/>
  <c r="CX2" i="3"/>
  <c r="DF1" i="3"/>
  <c r="AB33" i="1" l="1"/>
  <c r="CY25" i="1"/>
  <c r="X25" i="1" s="1"/>
  <c r="DR14" i="11"/>
  <c r="AU35" i="1"/>
  <c r="F54" i="1" s="1"/>
  <c r="FU22" i="1"/>
  <c r="EY14" i="8"/>
  <c r="DR14" i="8"/>
  <c r="CY27" i="1"/>
  <c r="X27" i="1" s="1"/>
  <c r="GB35" i="1"/>
  <c r="GB22" i="1" s="1"/>
  <c r="CY29" i="1"/>
  <c r="X29" i="1" s="1"/>
  <c r="CZ29" i="1"/>
  <c r="Y29" i="1" s="1"/>
  <c r="FY35" i="1"/>
  <c r="EP35" i="1" s="1"/>
  <c r="IB14" i="8"/>
  <c r="AB27" i="1"/>
  <c r="CR27" i="1"/>
  <c r="Q27" i="1" s="1"/>
  <c r="EI35" i="1"/>
  <c r="CZ27" i="1"/>
  <c r="Y27" i="1" s="1"/>
  <c r="EH35" i="1"/>
  <c r="GA35" i="1"/>
  <c r="GA22" i="1" s="1"/>
  <c r="CZ32" i="1"/>
  <c r="Y32" i="1" s="1"/>
  <c r="AH35" i="1"/>
  <c r="U35" i="1" s="1"/>
  <c r="CP30" i="1"/>
  <c r="O30" i="1" s="1"/>
  <c r="AD35" i="1"/>
  <c r="AD22" i="1" s="1"/>
  <c r="CY32" i="1"/>
  <c r="X32" i="1" s="1"/>
  <c r="AQ22" i="1"/>
  <c r="CY26" i="1"/>
  <c r="X26" i="1" s="1"/>
  <c r="CZ28" i="1"/>
  <c r="Y28" i="1" s="1"/>
  <c r="CY30" i="1"/>
  <c r="X30" i="1" s="1"/>
  <c r="CP29" i="1"/>
  <c r="O29" i="1" s="1"/>
  <c r="CG35" i="1"/>
  <c r="AX35" i="1" s="1"/>
  <c r="AQ65" i="1"/>
  <c r="AQ18" i="1" s="1"/>
  <c r="CP32" i="1"/>
  <c r="O32" i="1" s="1"/>
  <c r="DZ35" i="1"/>
  <c r="DZ22" i="1" s="1"/>
  <c r="CP33" i="1"/>
  <c r="O33" i="1" s="1"/>
  <c r="CY33" i="1"/>
  <c r="X33" i="1" s="1"/>
  <c r="CI35" i="1"/>
  <c r="CI22" i="1" s="1"/>
  <c r="BZ22" i="1"/>
  <c r="CY28" i="1"/>
  <c r="X28" i="1" s="1"/>
  <c r="AI35" i="1"/>
  <c r="V35" i="1" s="1"/>
  <c r="V65" i="1" s="1"/>
  <c r="AP35" i="1"/>
  <c r="AP65" i="1" s="1"/>
  <c r="BY22" i="1"/>
  <c r="EM35" i="1"/>
  <c r="CJ35" i="1"/>
  <c r="CJ22" i="1" s="1"/>
  <c r="EA35" i="1"/>
  <c r="EA22" i="1" s="1"/>
  <c r="AG35" i="1"/>
  <c r="AG22" i="1" s="1"/>
  <c r="AJ35" i="1"/>
  <c r="AJ22" i="1" s="1"/>
  <c r="AE35" i="1"/>
  <c r="R35" i="1" s="1"/>
  <c r="F49" i="1" s="1"/>
  <c r="DU35" i="1"/>
  <c r="DH35" i="1" s="1"/>
  <c r="AT35" i="1"/>
  <c r="AT22" i="1" s="1"/>
  <c r="AC35" i="1"/>
  <c r="P35" i="1" s="1"/>
  <c r="CP28" i="1"/>
  <c r="O28" i="1" s="1"/>
  <c r="DX35" i="1"/>
  <c r="DK35" i="1" s="1"/>
  <c r="CZ30" i="1"/>
  <c r="Y30" i="1" s="1"/>
  <c r="CP25" i="1"/>
  <c r="O25" i="1" s="1"/>
  <c r="CZ25" i="1"/>
  <c r="Y25" i="1" s="1"/>
  <c r="CP26" i="1"/>
  <c r="O26" i="1" s="1"/>
  <c r="DW35" i="1"/>
  <c r="DJ35" i="1" s="1"/>
  <c r="CZ33" i="1"/>
  <c r="Y33" i="1" s="1"/>
  <c r="CZ26" i="1"/>
  <c r="Y26" i="1" s="1"/>
  <c r="AB25" i="1"/>
  <c r="EB35" i="1"/>
  <c r="DV35" i="1"/>
  <c r="DV22" i="1" s="1"/>
  <c r="DF8" i="3"/>
  <c r="DG8" i="3"/>
  <c r="CY24" i="1"/>
  <c r="X24" i="1" s="1"/>
  <c r="CZ24" i="1"/>
  <c r="Y24" i="1" s="1"/>
  <c r="AF35" i="1"/>
  <c r="DF5" i="3"/>
  <c r="DG5" i="3"/>
  <c r="DG7" i="3"/>
  <c r="DF7" i="3"/>
  <c r="DF6" i="3"/>
  <c r="DG6" i="3"/>
  <c r="DF18" i="3"/>
  <c r="DG18" i="3"/>
  <c r="DF10" i="3"/>
  <c r="DG10" i="3"/>
  <c r="DF13" i="3"/>
  <c r="DG13" i="3"/>
  <c r="DF21" i="3"/>
  <c r="DG21" i="3"/>
  <c r="DG23" i="3"/>
  <c r="DF23" i="3"/>
  <c r="BB18" i="1"/>
  <c r="F78" i="1"/>
  <c r="DF14" i="3"/>
  <c r="DG14" i="3"/>
  <c r="BC22" i="1"/>
  <c r="BC65" i="1"/>
  <c r="F51" i="1"/>
  <c r="DY22" i="1"/>
  <c r="DL35" i="1"/>
  <c r="DF22" i="3"/>
  <c r="DG22" i="3"/>
  <c r="DF2" i="3"/>
  <c r="DG2" i="3"/>
  <c r="DF12" i="3"/>
  <c r="DG12" i="3"/>
  <c r="DF26" i="3"/>
  <c r="DG26" i="3"/>
  <c r="DF24" i="3"/>
  <c r="DG24" i="3"/>
  <c r="DG15" i="3"/>
  <c r="DF15" i="3"/>
  <c r="DG17" i="3"/>
  <c r="DF17" i="3"/>
  <c r="DF20" i="3"/>
  <c r="DG20" i="3"/>
  <c r="CZ31" i="1"/>
  <c r="Y31" i="1" s="1"/>
  <c r="CY31" i="1"/>
  <c r="X31" i="1" s="1"/>
  <c r="EG22" i="1"/>
  <c r="EG65" i="1"/>
  <c r="P39" i="1"/>
  <c r="CP31" i="1"/>
  <c r="O31" i="1" s="1"/>
  <c r="ET22" i="1"/>
  <c r="P48" i="1"/>
  <c r="ET65" i="1"/>
  <c r="DG11" i="3"/>
  <c r="DF11" i="3"/>
  <c r="DF25" i="3"/>
  <c r="DG25" i="3"/>
  <c r="DF16" i="3"/>
  <c r="DG16" i="3"/>
  <c r="DF9" i="3"/>
  <c r="DG9" i="3"/>
  <c r="DF19" i="3"/>
  <c r="DG19" i="3"/>
  <c r="CP24" i="1"/>
  <c r="O24" i="1" s="1"/>
  <c r="AO22" i="1"/>
  <c r="AO65" i="1"/>
  <c r="F39" i="1"/>
  <c r="EU22" i="1"/>
  <c r="EU65" i="1"/>
  <c r="P51" i="1"/>
  <c r="EL22" i="1"/>
  <c r="P53" i="1"/>
  <c r="U16" i="2" s="1"/>
  <c r="U18" i="2" s="1"/>
  <c r="EL65" i="1"/>
  <c r="AU65" i="1" l="1"/>
  <c r="AU18" i="1" s="1"/>
  <c r="AU22" i="1"/>
  <c r="GM30" i="1"/>
  <c r="HD30" i="1" s="1"/>
  <c r="CM35" i="1" s="1"/>
  <c r="DL14" i="8"/>
  <c r="DL14" i="11"/>
  <c r="ES35" i="1"/>
  <c r="DW14" i="11" s="1"/>
  <c r="CZ14" i="11"/>
  <c r="CP27" i="1"/>
  <c r="O27" i="1" s="1"/>
  <c r="GM27" i="1" s="1"/>
  <c r="GN27" i="1" s="1"/>
  <c r="DB14" i="11"/>
  <c r="DJ14" i="11"/>
  <c r="DT14" i="11"/>
  <c r="DC14" i="11"/>
  <c r="P44" i="1"/>
  <c r="V16" i="2" s="1"/>
  <c r="V18" i="2" s="1"/>
  <c r="DS14" i="11"/>
  <c r="DI14" i="11"/>
  <c r="DG14" i="11"/>
  <c r="DN35" i="1"/>
  <c r="EU14" i="8" s="1"/>
  <c r="GM32" i="1"/>
  <c r="GN32" i="1" s="1"/>
  <c r="GM29" i="1"/>
  <c r="GN29" i="1" s="1"/>
  <c r="FX14" i="8"/>
  <c r="EW14" i="8"/>
  <c r="FY22" i="1"/>
  <c r="FZ35" i="1"/>
  <c r="FZ22" i="1" s="1"/>
  <c r="FW35" i="1"/>
  <c r="FW22" i="1" s="1"/>
  <c r="EH65" i="1"/>
  <c r="P74" i="1" s="1"/>
  <c r="FL14" i="8"/>
  <c r="IR14" i="8"/>
  <c r="FK14" i="8"/>
  <c r="IN14" i="8"/>
  <c r="EH22" i="1"/>
  <c r="DS14" i="8"/>
  <c r="DI14" i="8"/>
  <c r="DB14" i="8"/>
  <c r="EM22" i="1"/>
  <c r="DT14" i="8"/>
  <c r="DG14" i="8"/>
  <c r="CZ14" i="8"/>
  <c r="DC14" i="8"/>
  <c r="EI22" i="1"/>
  <c r="DJ14" i="8"/>
  <c r="AH22" i="1"/>
  <c r="AZ35" i="1"/>
  <c r="AZ22" i="1" s="1"/>
  <c r="DX22" i="1"/>
  <c r="ER35" i="1"/>
  <c r="Q35" i="1"/>
  <c r="Q22" i="1" s="1"/>
  <c r="P45" i="1"/>
  <c r="EI65" i="1"/>
  <c r="EI18" i="1" s="1"/>
  <c r="CF35" i="1"/>
  <c r="AW35" i="1" s="1"/>
  <c r="EM65" i="1"/>
  <c r="EM18" i="1" s="1"/>
  <c r="AK35" i="1"/>
  <c r="AK22" i="1" s="1"/>
  <c r="GM25" i="1"/>
  <c r="GN25" i="1" s="1"/>
  <c r="AC22" i="1"/>
  <c r="AL35" i="1"/>
  <c r="Y35" i="1" s="1"/>
  <c r="BA35" i="1"/>
  <c r="BA22" i="1" s="1"/>
  <c r="GM33" i="1"/>
  <c r="GN33" i="1" s="1"/>
  <c r="V22" i="1"/>
  <c r="GM26" i="1"/>
  <c r="GN26" i="1" s="1"/>
  <c r="F75" i="1"/>
  <c r="EV14" i="8"/>
  <c r="DM35" i="1"/>
  <c r="R65" i="1"/>
  <c r="F79" i="1" s="1"/>
  <c r="R22" i="1"/>
  <c r="AP22" i="1"/>
  <c r="P54" i="1"/>
  <c r="CH35" i="1"/>
  <c r="CH22" i="1" s="1"/>
  <c r="CE35" i="1"/>
  <c r="CE22" i="1" s="1"/>
  <c r="W35" i="1"/>
  <c r="F59" i="1" s="1"/>
  <c r="DW22" i="1"/>
  <c r="FX35" i="1"/>
  <c r="EO35" i="1" s="1"/>
  <c r="DU22" i="1"/>
  <c r="ED35" i="1"/>
  <c r="ED22" i="1" s="1"/>
  <c r="F58" i="1"/>
  <c r="CG22" i="1"/>
  <c r="T35" i="1"/>
  <c r="IH14" i="8"/>
  <c r="AI22" i="1"/>
  <c r="EC35" i="1"/>
  <c r="DP35" i="1" s="1"/>
  <c r="II14" i="8"/>
  <c r="GM28" i="1"/>
  <c r="GN28" i="1" s="1"/>
  <c r="F53" i="1"/>
  <c r="F16" i="2" s="1"/>
  <c r="F18" i="2" s="1"/>
  <c r="F44" i="1"/>
  <c r="G16" i="2" s="1"/>
  <c r="G18" i="2" s="1"/>
  <c r="AT65" i="1"/>
  <c r="AT18" i="1" s="1"/>
  <c r="DI35" i="1"/>
  <c r="AE22" i="1"/>
  <c r="EB22" i="1"/>
  <c r="DO35" i="1"/>
  <c r="GM31" i="1"/>
  <c r="HD31" i="1" s="1"/>
  <c r="GE35" i="1" s="1"/>
  <c r="AO18" i="1"/>
  <c r="F69" i="1"/>
  <c r="GM24" i="1"/>
  <c r="AB35" i="1"/>
  <c r="BC18" i="1"/>
  <c r="F81" i="1"/>
  <c r="AP18" i="1"/>
  <c r="F74" i="1"/>
  <c r="DJ22" i="1"/>
  <c r="P49" i="1"/>
  <c r="DJ65" i="1"/>
  <c r="DL22" i="1"/>
  <c r="P56" i="1"/>
  <c r="DL65" i="1"/>
  <c r="V18" i="1"/>
  <c r="F88" i="1"/>
  <c r="AX22" i="1"/>
  <c r="AX65" i="1"/>
  <c r="F42" i="1"/>
  <c r="AF22" i="1"/>
  <c r="S35" i="1"/>
  <c r="EU18" i="1"/>
  <c r="P81" i="1"/>
  <c r="EL18" i="1"/>
  <c r="P83" i="1"/>
  <c r="P22" i="1"/>
  <c r="F38" i="1"/>
  <c r="P65" i="1"/>
  <c r="ET18" i="1"/>
  <c r="P78" i="1"/>
  <c r="DH22" i="1"/>
  <c r="P38" i="1"/>
  <c r="DH65" i="1"/>
  <c r="F84" i="1"/>
  <c r="DT35" i="1"/>
  <c r="DK22" i="1"/>
  <c r="P50" i="1"/>
  <c r="DK65" i="1"/>
  <c r="U22" i="1"/>
  <c r="F57" i="1"/>
  <c r="U65" i="1"/>
  <c r="EP22" i="1"/>
  <c r="P42" i="1"/>
  <c r="EP65" i="1"/>
  <c r="EG18" i="1"/>
  <c r="P69" i="1"/>
  <c r="DW14" i="8" l="1"/>
  <c r="P58" i="1"/>
  <c r="P55" i="1"/>
  <c r="W16" i="2" s="1"/>
  <c r="W18" i="2" s="1"/>
  <c r="EN35" i="1"/>
  <c r="DE14" i="8" s="1"/>
  <c r="DN22" i="1"/>
  <c r="CX14" i="8"/>
  <c r="GN30" i="1"/>
  <c r="DN65" i="1"/>
  <c r="DN18" i="1" s="1"/>
  <c r="ES22" i="1"/>
  <c r="ES65" i="1"/>
  <c r="P85" i="1" s="1"/>
  <c r="ET14" i="11"/>
  <c r="CW14" i="11"/>
  <c r="EU14" i="11"/>
  <c r="CX14" i="11"/>
  <c r="DM14" i="8"/>
  <c r="DM14" i="11"/>
  <c r="DA14" i="11"/>
  <c r="DN14" i="11"/>
  <c r="R18" i="1"/>
  <c r="DK14" i="11"/>
  <c r="DF14" i="11"/>
  <c r="F47" i="1"/>
  <c r="CF22" i="1"/>
  <c r="EQ35" i="1"/>
  <c r="P43" i="1" s="1"/>
  <c r="Q65" i="1"/>
  <c r="Q18" i="1" s="1"/>
  <c r="FX22" i="1"/>
  <c r="AZ65" i="1"/>
  <c r="AZ18" i="1" s="1"/>
  <c r="AV35" i="1"/>
  <c r="AV65" i="1" s="1"/>
  <c r="EH18" i="1"/>
  <c r="P84" i="1"/>
  <c r="F46" i="1"/>
  <c r="AL22" i="1"/>
  <c r="AY35" i="1"/>
  <c r="AY22" i="1" s="1"/>
  <c r="FR14" i="8"/>
  <c r="FN14" i="8"/>
  <c r="GB14" i="8"/>
  <c r="EX14" i="8"/>
  <c r="FM14" i="8"/>
  <c r="DF14" i="8"/>
  <c r="DM65" i="1"/>
  <c r="DM18" i="1" s="1"/>
  <c r="CW14" i="8"/>
  <c r="ET14" i="8"/>
  <c r="ER22" i="1"/>
  <c r="DK14" i="8"/>
  <c r="P47" i="1"/>
  <c r="DA14" i="8"/>
  <c r="DN14" i="8"/>
  <c r="P46" i="1"/>
  <c r="ER65" i="1"/>
  <c r="P76" i="1" s="1"/>
  <c r="P75" i="1"/>
  <c r="X35" i="1"/>
  <c r="X65" i="1" s="1"/>
  <c r="DI65" i="1"/>
  <c r="DI18" i="1" s="1"/>
  <c r="DI22" i="1"/>
  <c r="F55" i="1"/>
  <c r="H16" i="2" s="1"/>
  <c r="H18" i="2" s="1"/>
  <c r="FS35" i="1"/>
  <c r="EJ35" i="1" s="1"/>
  <c r="BA65" i="1"/>
  <c r="BA18" i="1" s="1"/>
  <c r="GN31" i="1"/>
  <c r="FT35" i="1" s="1"/>
  <c r="FT22" i="1" s="1"/>
  <c r="W22" i="1"/>
  <c r="W65" i="1"/>
  <c r="P57" i="1"/>
  <c r="DM22" i="1"/>
  <c r="DQ35" i="1"/>
  <c r="F83" i="1"/>
  <c r="EC22" i="1"/>
  <c r="Y16" i="2"/>
  <c r="Y18" i="2" s="1"/>
  <c r="T22" i="1"/>
  <c r="F56" i="1"/>
  <c r="T65" i="1"/>
  <c r="DO65" i="1"/>
  <c r="DO22" i="1"/>
  <c r="P59" i="1"/>
  <c r="EO22" i="1"/>
  <c r="P41" i="1"/>
  <c r="EO65" i="1"/>
  <c r="AW22" i="1"/>
  <c r="F41" i="1"/>
  <c r="AW65" i="1"/>
  <c r="U18" i="1"/>
  <c r="F87" i="1"/>
  <c r="AX18" i="1"/>
  <c r="F72" i="1"/>
  <c r="DL18" i="1"/>
  <c r="P86" i="1"/>
  <c r="CM22" i="1"/>
  <c r="BD35" i="1"/>
  <c r="GE22" i="1"/>
  <c r="EV35" i="1"/>
  <c r="DT22" i="1"/>
  <c r="DG35" i="1"/>
  <c r="P18" i="1"/>
  <c r="F68" i="1"/>
  <c r="S22" i="1"/>
  <c r="S65" i="1"/>
  <c r="F50" i="1"/>
  <c r="J16" i="2" s="1"/>
  <c r="J18" i="2" s="1"/>
  <c r="AB22" i="1"/>
  <c r="O35" i="1"/>
  <c r="DH18" i="1"/>
  <c r="P68" i="1"/>
  <c r="Y22" i="1"/>
  <c r="F62" i="1"/>
  <c r="Y65" i="1"/>
  <c r="EP18" i="1"/>
  <c r="P72" i="1"/>
  <c r="DK18" i="1"/>
  <c r="P80" i="1"/>
  <c r="DJ18" i="1"/>
  <c r="P79" i="1"/>
  <c r="DP22" i="1"/>
  <c r="DP65" i="1"/>
  <c r="P61" i="1"/>
  <c r="GN24" i="1"/>
  <c r="CA35" i="1"/>
  <c r="P40" i="1" l="1"/>
  <c r="EN65" i="1"/>
  <c r="EN18" i="1" s="1"/>
  <c r="DE14" i="11"/>
  <c r="EN22" i="1"/>
  <c r="P88" i="1"/>
  <c r="CB35" i="1"/>
  <c r="CB22" i="1" s="1"/>
  <c r="ES18" i="1"/>
  <c r="P87" i="1"/>
  <c r="DZ14" i="8"/>
  <c r="DZ14" i="11"/>
  <c r="ER18" i="1"/>
  <c r="DO14" i="11"/>
  <c r="DP14" i="11"/>
  <c r="DH14" i="11"/>
  <c r="CY14" i="8"/>
  <c r="CY14" i="11"/>
  <c r="EQ65" i="1"/>
  <c r="EQ18" i="1" s="1"/>
  <c r="DH14" i="8"/>
  <c r="EQ22" i="1"/>
  <c r="F40" i="1"/>
  <c r="FS22" i="1"/>
  <c r="AV22" i="1"/>
  <c r="F77" i="1"/>
  <c r="F61" i="1"/>
  <c r="F76" i="1"/>
  <c r="AY65" i="1"/>
  <c r="AY18" i="1" s="1"/>
  <c r="X22" i="1"/>
  <c r="F43" i="1"/>
  <c r="DQ22" i="1"/>
  <c r="DO14" i="8"/>
  <c r="DP14" i="8"/>
  <c r="P77" i="1"/>
  <c r="F85" i="1"/>
  <c r="DQ65" i="1"/>
  <c r="P92" i="1" s="1"/>
  <c r="P62" i="1"/>
  <c r="EK35" i="1"/>
  <c r="F89" i="1"/>
  <c r="W18" i="1"/>
  <c r="T18" i="1"/>
  <c r="F86" i="1"/>
  <c r="P89" i="1"/>
  <c r="DO18" i="1"/>
  <c r="CA22" i="1"/>
  <c r="AR35" i="1"/>
  <c r="IK8" i="1" s="1"/>
  <c r="S18" i="1"/>
  <c r="F80" i="1"/>
  <c r="AW18" i="1"/>
  <c r="F71" i="1"/>
  <c r="AV18" i="1"/>
  <c r="F70" i="1"/>
  <c r="O22" i="1"/>
  <c r="O65" i="1"/>
  <c r="F37" i="1"/>
  <c r="EO18" i="1"/>
  <c r="P71" i="1"/>
  <c r="DP18" i="1"/>
  <c r="P91" i="1"/>
  <c r="Y18" i="1"/>
  <c r="F92" i="1"/>
  <c r="EV22" i="1"/>
  <c r="P60" i="1"/>
  <c r="EV65" i="1"/>
  <c r="X18" i="1"/>
  <c r="F91" i="1"/>
  <c r="DG22" i="1"/>
  <c r="P37" i="1"/>
  <c r="DG65" i="1"/>
  <c r="BD22" i="1"/>
  <c r="F60" i="1"/>
  <c r="BD65" i="1"/>
  <c r="EJ22" i="1"/>
  <c r="EJ65" i="1"/>
  <c r="P63" i="1"/>
  <c r="P70" i="1" l="1"/>
  <c r="AS35" i="1"/>
  <c r="AS22" i="1" s="1"/>
  <c r="DU14" i="11"/>
  <c r="DQ14" i="11"/>
  <c r="P73" i="1"/>
  <c r="F73" i="1"/>
  <c r="DQ18" i="1"/>
  <c r="EK22" i="1"/>
  <c r="DU14" i="8"/>
  <c r="DQ14" i="8"/>
  <c r="EK65" i="1"/>
  <c r="P82" i="1" s="1"/>
  <c r="P52" i="1"/>
  <c r="T16" i="2" s="1"/>
  <c r="T18" i="2" s="1"/>
  <c r="DG18" i="1"/>
  <c r="P67" i="1"/>
  <c r="O18" i="1"/>
  <c r="F67" i="1"/>
  <c r="EJ18" i="1"/>
  <c r="P93" i="1"/>
  <c r="EV18" i="1"/>
  <c r="P90" i="1"/>
  <c r="AR22" i="1"/>
  <c r="F63" i="1"/>
  <c r="AR65" i="1"/>
  <c r="BD18" i="1"/>
  <c r="F90" i="1"/>
  <c r="AS65" i="1" l="1"/>
  <c r="AS18" i="1" s="1"/>
  <c r="F52" i="1"/>
  <c r="E16" i="2" s="1"/>
  <c r="I16" i="2" s="1"/>
  <c r="I18" i="2" s="1"/>
  <c r="EK18" i="1"/>
  <c r="X16" i="2"/>
  <c r="X18" i="2" s="1"/>
  <c r="AR18" i="1"/>
  <c r="F93" i="1"/>
  <c r="F82" i="1" l="1"/>
  <c r="E18" i="2"/>
</calcChain>
</file>

<file path=xl/sharedStrings.xml><?xml version="1.0" encoding="utf-8"?>
<sst xmlns="http://schemas.openxmlformats.org/spreadsheetml/2006/main" count="5390" uniqueCount="636">
  <si>
    <t>Smeta.RU  (495) 974-1589</t>
  </si>
  <si>
    <t>_PS_</t>
  </si>
  <si>
    <t>Smeta.RU</t>
  </si>
  <si>
    <t>ООО "ОДСК"  Доп. раб. место  FStS-0025077</t>
  </si>
  <si>
    <t>Дом блокировнной застройки, расположенный по адресу: Орловская область, Орловский муниципальный округ, д.Никуличи (поз.1)</t>
  </si>
  <si>
    <t>4.1.3.1 Планировка стройплощадки(снятие перемещение растительного грунта для хранения)</t>
  </si>
  <si>
    <t/>
  </si>
  <si>
    <t>Сметные нормы списания</t>
  </si>
  <si>
    <t>Коды ценников</t>
  </si>
  <si>
    <t>Версия 11.0.0.6 от 03.02.2020 г. Типовой расчет (НОВОЕ СТРОИТЕЛЬСТВО или РЕКОНСТРУКЦИЯ) © ООО НТЦ «АиВТ» г.Орел [Комплекс из 2-х многоквартирных домов на земельном участке 13 по ул.Емлютина в д.Образцово, Образцовского с/п Орловского района. 1-й эта~</t>
  </si>
  <si>
    <t>ТСНБ ТЕР-2001 Орловской области (редакция 2014 г. от 2014.10.06)</t>
  </si>
  <si>
    <t>ТСНБ ТЕР-2001 Орловской области (редакция 2014 г. от 2014.10.06) + прайс-листы ПАО "Орелстрой" 2024.11</t>
  </si>
  <si>
    <t>Поправки для базы 2001 года (ред. 2014 года) от 2021.11.17 v56 ("Орелстрой")</t>
  </si>
  <si>
    <t>4.1.3.1</t>
  </si>
  <si>
    <t>Планировка стройплощадки(снятие /перемещение для хранения растительного грунта)</t>
  </si>
  <si>
    <t>1</t>
  </si>
  <si>
    <t>01-01-031-1</t>
  </si>
  <si>
    <t>Разработка грунта с перемещением до 10 м бульдозерами мощностью 96 кВт (130 л.с.), группа грунтов 1</t>
  </si>
  <si>
    <t>1000 м3 грунта</t>
  </si>
  <si>
    <t>01-01-031-1 ТЕР-57 (ред.2014)</t>
  </si>
  <si>
    <t>Общестроительные и специальные строительные работы</t>
  </si>
  <si>
    <t>Земляные работы, выполняемые  механизированным способом</t>
  </si>
  <si>
    <t>ФЕР-01</t>
  </si>
  <si>
    <t>2</t>
  </si>
  <si>
    <t>01-01-031-9</t>
  </si>
  <si>
    <t>При перемещении грунта на каждые последующие 10 м добавлять к расценке 01-01-031-01</t>
  </si>
  <si>
    <t>01-01-031-9 ТЕР-57 (ред.2014)</t>
  </si>
  <si>
    <t>3</t>
  </si>
  <si>
    <t>01-01-013-25</t>
  </si>
  <si>
    <t>Разработка грунта с погрузкой в автомобили-самосвалы экскаваторами типа "ATLAS", "VOLVO", "KOMATSU", "HITACHI", "LIEBHER" с ковшом вместимостью 0,65 (0,5-1) м3, группа грунтов 1</t>
  </si>
  <si>
    <t>01-01-013-25 ТЕР-57 (ред.2014)</t>
  </si>
  <si>
    <t>4</t>
  </si>
  <si>
    <t>т03-21-001-1</t>
  </si>
  <si>
    <t>Перевозка грузов I класса автомобилями-самосвалами грузоподъемностью 10 т работающих вне карьера на расстояние до 1 км</t>
  </si>
  <si>
    <t>1 Т ГРУЗА</t>
  </si>
  <si>
    <t>т03-21-001-1 ТССЦпг-57 (ред.2014)</t>
  </si>
  <si>
    <t>Перевозка грузов. Автомобильным транспортом</t>
  </si>
  <si>
    <t>Перевозкуа грузов (ФССЦпр-2011 - изм. 7, разделы 1-4) - по сметной стоимости</t>
  </si>
  <si>
    <t>ФССЦпр , изм. 7</t>
  </si>
  <si>
    <t>5</t>
  </si>
  <si>
    <t>01-01-016-1</t>
  </si>
  <si>
    <t>Работа на отвале, группа грунтов 1</t>
  </si>
  <si>
    <t>01-01-016-1 ТЕР-57 (ред.2014)</t>
  </si>
  <si>
    <t>ПЗ</t>
  </si>
  <si>
    <t>Прямые затраты</t>
  </si>
  <si>
    <t>СтМатОб</t>
  </si>
  <si>
    <t>Стоимость материальных ресурсов (всего)</t>
  </si>
  <si>
    <t>СтМатОбЗак</t>
  </si>
  <si>
    <t>Стоимость материалов и оборудования заказчика</t>
  </si>
  <si>
    <t>СтМатОбПод</t>
  </si>
  <si>
    <t>Стоимость материалов и оборудования подрядчика</t>
  </si>
  <si>
    <t>СтМат</t>
  </si>
  <si>
    <t>Стоимость материалов (всего)</t>
  </si>
  <si>
    <t>СтМатЗак</t>
  </si>
  <si>
    <t>Стоимость материалов заказчика</t>
  </si>
  <si>
    <t>СтМатПод</t>
  </si>
  <si>
    <t>Стоимость материалов подрядчика</t>
  </si>
  <si>
    <t>Оборуд</t>
  </si>
  <si>
    <t>Стоимость оборудования (всего)</t>
  </si>
  <si>
    <t>ОборудЗак</t>
  </si>
  <si>
    <t>Стоимость оборудования заказчика</t>
  </si>
  <si>
    <t>ОборудПод</t>
  </si>
  <si>
    <t>Стоимость оборудования подрядчика</t>
  </si>
  <si>
    <t>ЭММ</t>
  </si>
  <si>
    <t>Эксплуатация машин</t>
  </si>
  <si>
    <t>ЭММсНРиСП</t>
  </si>
  <si>
    <t>Эксплуатация машин по ТСН-2001.16</t>
  </si>
  <si>
    <t>ЗПМ</t>
  </si>
  <si>
    <t>ЗП машинистов</t>
  </si>
  <si>
    <t>ОЗП</t>
  </si>
  <si>
    <t>Основная ЗП рабочих</t>
  </si>
  <si>
    <t>ОЗПсНРиСП</t>
  </si>
  <si>
    <t>Основная ЗП рабочих по ТСН-2001.16</t>
  </si>
  <si>
    <t>Строит</t>
  </si>
  <si>
    <t>Строительные работы с НР и СП</t>
  </si>
  <si>
    <t>Монтаж</t>
  </si>
  <si>
    <t>Монтажные работы с НР и СП</t>
  </si>
  <si>
    <t>Прочие</t>
  </si>
  <si>
    <t>Прочие работы с НР и СП</t>
  </si>
  <si>
    <t>ПрочиеЗатр</t>
  </si>
  <si>
    <t>Прочие затраты по ТСН-2001.16</t>
  </si>
  <si>
    <t>ВозврМат</t>
  </si>
  <si>
    <t>Возврат материалов</t>
  </si>
  <si>
    <t>ТрудСтр</t>
  </si>
  <si>
    <t>Трудозатраты строителей</t>
  </si>
  <si>
    <t>ТрудМаш</t>
  </si>
  <si>
    <t>Трудозатраты машинистов</t>
  </si>
  <si>
    <t>ТранспМат</t>
  </si>
  <si>
    <t>Транспорт материалов</t>
  </si>
  <si>
    <t>Перевозка</t>
  </si>
  <si>
    <t>Перевозка грузов</t>
  </si>
  <si>
    <t>НР</t>
  </si>
  <si>
    <t>Накладные расходы</t>
  </si>
  <si>
    <t>СмПриб</t>
  </si>
  <si>
    <t>Сметная прибыль</t>
  </si>
  <si>
    <t>Всего</t>
  </si>
  <si>
    <t>Всего с НР и СП</t>
  </si>
  <si>
    <t>ЕСН</t>
  </si>
  <si>
    <t>{ вкл.} - Коэф. к НР=0,85 и к СП=0,8 применяются АВТОМАТИЧЕСКИ в Текущем уровне цен и не применяется в Базовом уровне цен;  { выкл.} - Коэф. к НР=0,85 и к СП=0,8 не применяются (при производстве работ по строительству мостов, тоннелей, метрополи</t>
  </si>
  <si>
    <t>© ООО НТЦ «АиВТ» г.Орел</t>
  </si>
  <si>
    <t>Коэффициенты к НР=0,85 и к СП=0,8</t>
  </si>
  <si>
    <t>УПРОЩЕНКА</t>
  </si>
  <si>
    <t>{ вкл.} - Коэффициэнты к НР и СП применяются при упрощенной системе налогооблажения  (в зависимости от выбранного уровня цен)</t>
  </si>
  <si>
    <t>Упрощенное налогообложение</t>
  </si>
  <si>
    <t>СЛОЖНОСТЬ</t>
  </si>
  <si>
    <t>{ вкл.} - Коэффициэнты к НР и СП применяются при  реконструкции объектов метро, мостов, путепроводов, сооружений относящихся к сложным, при реконструкции и капитальном ремонте объектов с ядерными реакторами</t>
  </si>
  <si>
    <t>Сложные объекты</t>
  </si>
  <si>
    <t>ХОЗ_СПОСОБ</t>
  </si>
  <si>
    <t>{ вкл.} - Коэффициэнты к НР и СП применяются при хозяйственном способе производства работ</t>
  </si>
  <si>
    <t>Хозяйственный способ производства работ</t>
  </si>
  <si>
    <t>ЗАКР_СПОСОБ</t>
  </si>
  <si>
    <t>{ вкл.} - Обслуживающие и сопутстующие работы в тоннелях при производве работ ЗАКРЫТЫМ способом (HР=145%; СП= 75%);  { выкл.} - Обслуживающие и сопутстующие работы в тоннелях при производве работ  ОТКРЫТЫМ способом (HР=125%; СП= 60%)</t>
  </si>
  <si>
    <t>Производство работ закрытым способом (Обслуживающие и сопутстующие работы в тоннелях)</t>
  </si>
  <si>
    <t>МЕЖ_ГОРОД</t>
  </si>
  <si>
    <t>{ вкл.} - Прокладка  МЕЖДУГОРОДНИХ  волоконно-оптических линий (HР=120%; СП= 70%)  { выкл.} - Прокладка  ГОРОДСКИХ  волоконно-оптических линий (HР=100%; СП= 65%)</t>
  </si>
  <si>
    <t>Прокладка междугородних волоконно-оптических линий</t>
  </si>
  <si>
    <t>АВИА</t>
  </si>
  <si>
    <t>( вкл.) - При производстве монтажных работ на объектах диспетчеризации управления движением авиатранспортом (НР=95%, СП=55%);  ( выкл.) - При производстве монтажных работ на прочих объектах, кроме АЭС.</t>
  </si>
  <si>
    <t>Производство монтажных работ на объектах диспетчеризации управления движением авиатранспортном</t>
  </si>
  <si>
    <t>АЭС</t>
  </si>
  <si>
    <t>( вкл.) - Произовдство электро-монтажных. работ (HР=110%; СП= 68%) и контроль сварных швов (HР=101%; СП= 60%) на АЭС;  ( выкл.) - Произовдство электро-монтажных. работ (HР=95%; СП= 65%) и контроль сварных швов (HР=80%; СП= 60%) на прочих объектах</t>
  </si>
  <si>
    <t>Произовдство электро-монтажных. работ и контроль сварных швов на АЭС</t>
  </si>
  <si>
    <t>НРиСПотОЗП</t>
  </si>
  <si>
    <t>{ вкл.} - НР и СП рассчитываются от ОЗП  { выкл.} - НР и СП рассчитываются от ФОТ = ОЗП + ЗПМ</t>
  </si>
  <si>
    <t>НР и СП рассчитываются от ОЗП</t>
  </si>
  <si>
    <t>К_НР_ТЕР</t>
  </si>
  <si>
    <t>Коэффициэнт к % НР для сборников ФЕР (ТЕР) (при ремонте)</t>
  </si>
  <si>
    <t>К_СП_ТЕР</t>
  </si>
  <si>
    <t>Коэффициэнт к % СП для сборников ФЕР (ТЕР) (при ремонте)</t>
  </si>
  <si>
    <t>К_НР_ТЕРр</t>
  </si>
  <si>
    <t>Коэффициэнт к % НР для сборников ФЕРр (ТЕРр) (при ремонте)</t>
  </si>
  <si>
    <t>К_СП_ТЕРр</t>
  </si>
  <si>
    <t>Коэффициэнт к % СП для сборников ФЕРр (ТЕРр) (при ремонте)</t>
  </si>
  <si>
    <t>К_НР_12</t>
  </si>
  <si>
    <t>Коэффициэнт к % НР (с 01.12.2012) (в связи с изменением ЕСН)</t>
  </si>
  <si>
    <t>К_СП_12</t>
  </si>
  <si>
    <t>Коэффициэнт к % СП (с 01.12.2012) (в связи с изменением ЕСН)</t>
  </si>
  <si>
    <t>К_НР_11</t>
  </si>
  <si>
    <t>Коэффициэнт к % НР (с 01.01.2011 по 01.12.2012) (в связи с изменением ЕСН)</t>
  </si>
  <si>
    <t>К_СП_11</t>
  </si>
  <si>
    <t>Коэффициэнт к % СП (с 01.01.2011 по 01.12.2012) (в связи с изменением ЕСН)</t>
  </si>
  <si>
    <t>К_НР_05</t>
  </si>
  <si>
    <t>Коэффициэнт к % НР (с 01.01.2005 по 01.01.2011) (в связи с изменением ЕСН)</t>
  </si>
  <si>
    <t>К_СП_05</t>
  </si>
  <si>
    <t>Коэффициэнт к % СП (с 01.01.2005 по 01.01.2011) (в связи с изменением ЕСН)</t>
  </si>
  <si>
    <t>К_НР_УПР</t>
  </si>
  <si>
    <t>Коэффициэнт к % НР (при упрощенном налогообложении)</t>
  </si>
  <si>
    <t>К_СП_УПР</t>
  </si>
  <si>
    <t>Коэффициэнт к % СП (при упрощенном налогообложении)</t>
  </si>
  <si>
    <t>К_НР_ХОЗ</t>
  </si>
  <si>
    <t>Коэффициэнт к % НР (при хозяйственном способе производства работ)</t>
  </si>
  <si>
    <t>К_СП_ХОЗ</t>
  </si>
  <si>
    <t>Коэффициэнт к % СП (при хозяйственном способе производства работ)</t>
  </si>
  <si>
    <t>К_НР_СЛЖ</t>
  </si>
  <si>
    <t>Коэффициэнт к % НР (при реконструкции сложных объектов  и  кап. ремонте объектов с яд. реакторами)</t>
  </si>
  <si>
    <t>К_СП_СЛЖ</t>
  </si>
  <si>
    <t>Коэффициэнт к % СП (при реконструкции сложных объектов  и  кап. ремонте объектов с яд. реакторами)</t>
  </si>
  <si>
    <t>К_НР_Д1</t>
  </si>
  <si>
    <t>Коэффициэнт к % НР (Пользовательский) - применяется по желанию пользователя, значение задает пользователь.</t>
  </si>
  <si>
    <t>К_СП_Д1</t>
  </si>
  <si>
    <t>Коэффициэнт к % СП (Пользовательский) - применяется по желанию пользователя, значение задает пользователь.</t>
  </si>
  <si>
    <t>К_НР_Д2</t>
  </si>
  <si>
    <t>К_СП_Д2</t>
  </si>
  <si>
    <t>ОКРУГЛЕНИЕ</t>
  </si>
  <si>
    <t>Точность округления результата расчета % НР и % СП</t>
  </si>
  <si>
    <t>Базовый уровень цен</t>
  </si>
  <si>
    <t>I квартал 2024 г.</t>
  </si>
  <si>
    <t>Сборник индексов</t>
  </si>
  <si>
    <t>ПАО "Орелстрой" (новое строительство)</t>
  </si>
  <si>
    <t>_OBSM_</t>
  </si>
  <si>
    <t>Затраты труда машинистов</t>
  </si>
  <si>
    <t>чел.час</t>
  </si>
  <si>
    <t>070150</t>
  </si>
  <si>
    <t>070150 ТСЭМ-57 (ред.2014)</t>
  </si>
  <si>
    <t>Бульдозеры при работе на других видах строительства 96 кВт (130 л.с.)</t>
  </si>
  <si>
    <t>маш.-ч</t>
  </si>
  <si>
    <t>1-1020-2014-57</t>
  </si>
  <si>
    <t>Рабочий строитель среднего разряда 2</t>
  </si>
  <si>
    <t>чел.-ч</t>
  </si>
  <si>
    <t>060256</t>
  </si>
  <si>
    <t>060256 ТСЭМ-57 (ред.2014)</t>
  </si>
  <si>
    <t>Экскаваторы на гусеничном ходу импортного производства типа "ATLAS", "VOLVO", "KOMATSU", "HITACHI", "LIEBHER" с емкостью ковша 0,65 м3</t>
  </si>
  <si>
    <t>070149</t>
  </si>
  <si>
    <t>070149 ТСЭМ-57 (ред.2014)</t>
  </si>
  <si>
    <t>Бульдозеры при работе на других видах строительства 79 кВт (108 л.с.)</t>
  </si>
  <si>
    <t>400052</t>
  </si>
  <si>
    <t>400052 ТСЭМ-57 (ред.2014)</t>
  </si>
  <si>
    <t>Автомобиль-самосвал, грузоподъемность до 10 т</t>
  </si>
  <si>
    <t>400051</t>
  </si>
  <si>
    <t>400051 ТСЭМ-57 (ред.2014)</t>
  </si>
  <si>
    <t>Автомобиль-самосвал, грузоподъемность до 7 т</t>
  </si>
  <si>
    <t>408-9080</t>
  </si>
  <si>
    <t>408-9080 ТССЦ-57 (изд.2014)</t>
  </si>
  <si>
    <t>Щебень</t>
  </si>
  <si>
    <t>м3</t>
  </si>
  <si>
    <t>408-0015</t>
  </si>
  <si>
    <t>408-0015 ТССЦ-57 (изд.2014)</t>
  </si>
  <si>
    <t>Щебень из природного камня для строительных работ марка 800, фракция 20-40 мм</t>
  </si>
  <si>
    <t>- номер последнего сформированного листа SourceOb</t>
  </si>
  <si>
    <t>- имя последнего сформированного листа SourceOb</t>
  </si>
  <si>
    <t>- шаблон подписей и шапки, использованный последний раз (номер первой строки шаблона)</t>
  </si>
  <si>
    <t>- имя последнего использованного файла содержащего параметры</t>
  </si>
  <si>
    <t>Параметры Объектной сметы для автоопределения настроек</t>
  </si>
  <si>
    <t>- Режим расчета: 1 - ресурсный / 2 - с построчной индексацией (ТСН Москва) / 3 - с построчной индексацией (ТЕР, ФЕР) / 4 - с итоговой индексацией (по статьям) / 5 - с итоговой индексацией (за итогом сметы)</t>
  </si>
  <si>
    <t>- Вид документа (1 - один уровень цен / 2 - два уровня цен)</t>
  </si>
  <si>
    <t>- Расчет за итогом сметы (1 - есть / 0 - нет)</t>
  </si>
  <si>
    <t>- Уровень цен, использованный последний раз (1 - Базовый / 2 - Текущий / 3 - Расчет за итогом сметы)</t>
  </si>
  <si>
    <t>- Детализация расчета за итогом сметы (1 - на Объект (на отдельном листе) / 2 - на Объект (под сметой) / 3 - на каждую Локальную смету / 4 - на Разделы / 5 - на Подразделы)</t>
  </si>
  <si>
    <t>- Способ расчета, использованный последний раз (0 - по сводному / 1 - по статьям / 2 - оба, по статьям и по сводному)</t>
  </si>
  <si>
    <t>- Базовый уровень рассчитанный в локальной смете (0 - нет / &gt; 0 - есть)</t>
  </si>
  <si>
    <t>0,392*1200 = 470,4</t>
  </si>
  <si>
    <t>- номер последнего сформированного листа</t>
  </si>
  <si>
    <t>№ п/п</t>
  </si>
  <si>
    <t>Наименование работ и затрат</t>
  </si>
  <si>
    <t>Единица измерения</t>
  </si>
  <si>
    <t>Коли- чество</t>
  </si>
  <si>
    <t xml:space="preserve">Локальная смета: </t>
  </si>
  <si>
    <t xml:space="preserve"> 4.1.3.1</t>
  </si>
  <si>
    <t xml:space="preserve"> Планировка стройплощадки(снятие /перемещение для хранения растительного грунта)</t>
  </si>
  <si>
    <t xml:space="preserve">Итого: </t>
  </si>
  <si>
    <t>- базовый итог на Source равен базовому итогу в сформированной смете (1), не равен (0)</t>
  </si>
  <si>
    <t>Конец</t>
  </si>
  <si>
    <t>SourceOb.2</t>
  </si>
  <si>
    <t>Параметры2.xls</t>
  </si>
  <si>
    <t>- уровень цен, использованный последний раз (1 - базовый / 2 - текущий)</t>
  </si>
  <si>
    <t>ШТ</t>
  </si>
  <si>
    <t>Разработка грунта с погрузкой в автомобили-самосвалы экскаваторами типа "ATLAS", "VOLVO", "KOMATSU", "HITACHI", "LIEBHER" с ковшом вместимостью 0,65 (0,5-1) м3, группа грунтов 2</t>
  </si>
  <si>
    <t>Работа на отвале, группа грунтов 2-3</t>
  </si>
  <si>
    <t>100 м3 грунта</t>
  </si>
  <si>
    <t>Устройство основания под фундаменты песчаного</t>
  </si>
  <si>
    <t>1 м3 основания</t>
  </si>
  <si>
    <t>Устройство котлована</t>
  </si>
  <si>
    <t>Засыпка траншей и котлованов с перемещением грунта до 5 м бульдозерами мощностью 96 кВт (130 л.с.), группа грунтов 1</t>
  </si>
  <si>
    <t>Засыпка вручную траншей, пазух котлованов и ям, группа грунтов 1</t>
  </si>
  <si>
    <t>Уплотнение грунта пневматическими трамбовками, группа грунтов 1-2</t>
  </si>
  <si>
    <t>100 м3 уплотненного грунта</t>
  </si>
  <si>
    <t>Обратная засыпка котлована</t>
  </si>
  <si>
    <t>Устройство бетонной подготовки</t>
  </si>
  <si>
    <t>100 м3 бетона, бутобетона и железобетона в деле</t>
  </si>
  <si>
    <t>Устройство фундаментных плит железобетонных плоских B25</t>
  </si>
  <si>
    <t>Гидроизоляция боковая обмазочная битумная в 2 слоя по выровненной поверхности бутовой кладки, кирпичу, бетону</t>
  </si>
  <si>
    <t>100 м2 изолируемой поверхности</t>
  </si>
  <si>
    <t>Устройство рабочего шва из сетки тканой</t>
  </si>
  <si>
    <t>Фундаменты</t>
  </si>
  <si>
    <t xml:space="preserve"> Секция 1.1 (торцевая левая)</t>
  </si>
  <si>
    <t xml:space="preserve"> Стены технического этажа</t>
  </si>
  <si>
    <t>100 шт. сборных конструкций</t>
  </si>
  <si>
    <t xml:space="preserve"> Перекрытие технического этажа</t>
  </si>
  <si>
    <t>Замоноличивание узлов соединения бетоном</t>
  </si>
  <si>
    <t>100 М3 БЕТОНА В ДЕЛЕ</t>
  </si>
  <si>
    <t xml:space="preserve"> Лестница</t>
  </si>
  <si>
    <t>1 т конструкций</t>
  </si>
  <si>
    <t>Масляная окраска металлических поверхностей решеток, переплетов, труб диаметром менее 50 мм и т.п., количество окрасок 2</t>
  </si>
  <si>
    <t>100 м2 окрашиваемой поверхности</t>
  </si>
  <si>
    <t>Устройство покрытий дощатых толщиной 36 мм</t>
  </si>
  <si>
    <t>100 м2 покрытия</t>
  </si>
  <si>
    <t>Покрытие полов лаком по огрунтованной или окрашенной поверхности за 2 раза (масло-воск для лестниц)</t>
  </si>
  <si>
    <t>100 М2 ОТДЕЛЫВАЕМОЙ ПОВЕРХНОСТИ</t>
  </si>
  <si>
    <t>1 т стальных элементов</t>
  </si>
  <si>
    <t>100 м2 оштукатуриваемой поверхности</t>
  </si>
  <si>
    <t xml:space="preserve"> Деталь утепления наружных стен, цоколь</t>
  </si>
  <si>
    <t>Деталь утепления наружных стен ниже 0.000</t>
  </si>
  <si>
    <t>Изоляция изделиями из волокнистых и зернистых материалов с креплением на клее и дюбелями холодных поверхностей наружных стен</t>
  </si>
  <si>
    <t>100 м2 поверхности</t>
  </si>
  <si>
    <t>Цоколь</t>
  </si>
  <si>
    <t>Штукатурка по сетке без устройства каркаса улучшенная стен</t>
  </si>
  <si>
    <t>Гладкая облицовка стен, столбов, пилястр и откосов (без карнизных, плинтусных и угловых плиток) без установки плиток туалетного гарнитура на клее из сухих смесей по кирпичу и бетону</t>
  </si>
  <si>
    <t>100 М2 ПОВЕРХНОСТИ ОБЛИЦОВКИ</t>
  </si>
  <si>
    <t>Устройство герметизации</t>
  </si>
  <si>
    <t>100 м шва</t>
  </si>
  <si>
    <t>узел 1, лист 8 (выход во двор)</t>
  </si>
  <si>
    <t>Монтаж уголка 90х90х7 ГОСТ 8509-93</t>
  </si>
  <si>
    <t>Окраска металлических огрунтованных поверхностей эмалью ПФ-115</t>
  </si>
  <si>
    <t>Установка элементов каркаса из брусьев</t>
  </si>
  <si>
    <t>1 м3 древесины в конструкции</t>
  </si>
  <si>
    <t>Огнезащитное покрытие деревянных конструкций мансард и элементов кровли составом «АТТИК»</t>
  </si>
  <si>
    <t>100 м2 обрабатываемой поверхности</t>
  </si>
  <si>
    <t xml:space="preserve"> Деталь теплоизоляции внутренних стен</t>
  </si>
  <si>
    <t>Изоляция изделиями из волокнистых и зернистых материалов с креплением на клее и дюбелями холодных поверхностей внутренних стен и перегородок</t>
  </si>
  <si>
    <t xml:space="preserve"> Решетка для приямка</t>
  </si>
  <si>
    <t>Монтаж решеток МК1 к=1,01</t>
  </si>
  <si>
    <t>Окраска металлических огрунтованных поверхностей эмалью ПФ-115 за 2 раза</t>
  </si>
  <si>
    <t xml:space="preserve"> Деталь утепления наружных стен ниже 0.000, цоколь</t>
  </si>
  <si>
    <t xml:space="preserve"> Секция 1.6 (торцевая правая)</t>
  </si>
  <si>
    <t>Конструкции ниже 0.000</t>
  </si>
  <si>
    <t xml:space="preserve"> Деформационный шов</t>
  </si>
  <si>
    <t xml:space="preserve"> Отмостка</t>
  </si>
  <si>
    <t>1000 м2 покрытия</t>
  </si>
  <si>
    <t>Укладка металлической сетки в цементобетонное дорожное покрытие</t>
  </si>
  <si>
    <t>Устройство покрытий из тротуарной плитки, количество плитки при укладке на 1 м2 40 шт.</t>
  </si>
  <si>
    <t>10 м2</t>
  </si>
  <si>
    <t>Резка тротуарной плитки толщиной 70 мм угловой шлифовальной машинкой</t>
  </si>
  <si>
    <t>1 м реза</t>
  </si>
  <si>
    <t>Добавлять (уменьшать) на каждые 10 мм к расценке 27-07-005-05</t>
  </si>
  <si>
    <t>Монтаж конструкций здания выше 0.000</t>
  </si>
  <si>
    <t>Монтаж несущих конструкций входных групп</t>
  </si>
  <si>
    <t xml:space="preserve"> Секция 1.1 (торцовая левая)</t>
  </si>
  <si>
    <t>Устройство основания под косоур</t>
  </si>
  <si>
    <t>Монтаж лестниц прямолинейных и криволинейных, пожарных с ограждением (КОСОУРЫ ЛЕСТНИЦЫ)</t>
  </si>
  <si>
    <t>Устройство стяжек цементных толщиной 20 мм</t>
  </si>
  <si>
    <t>100 м2 стяжки</t>
  </si>
  <si>
    <t>Устройство стяжек на каждые 5 мм изменения толщины стяжки добавлять или исключать к расценке 11-01-011-01</t>
  </si>
  <si>
    <t>Устройство покрытий на цементном растворе из плиток бетонных, цементных или мозаичных</t>
  </si>
  <si>
    <t>Монтаж перголы</t>
  </si>
  <si>
    <t>1  ШТ.</t>
  </si>
  <si>
    <t>Строительные работы</t>
  </si>
  <si>
    <t>Монтажные работы</t>
  </si>
  <si>
    <t xml:space="preserve"> Секция 1.6 (торцовая правая)</t>
  </si>
  <si>
    <t>Монтаж окон</t>
  </si>
  <si>
    <t>Установка в жилых и общественных зданиях оконных блоков из ПВХ профилей поворотных (откидных, поворотно-откидных) с площадью проема более 2 м2 двухстворчатых  ок-2</t>
  </si>
  <si>
    <t>100 М2 ПРОЕМОВ</t>
  </si>
  <si>
    <t>Установка в жилых и общественных зданиях оконных блоков из ПВХ профилей поворотных (откидных, поворотно-откидных) с площадью проема до 2 м2 одностворчатых ок-1,3,4,5</t>
  </si>
  <si>
    <t>Устройство пароизоляции прокладочной в один слой (Устройство шумогасящей прокладки под отлив)</t>
  </si>
  <si>
    <t>Установка приточных вентиляционных клапанов</t>
  </si>
  <si>
    <t>100 ШТ</t>
  </si>
  <si>
    <t>Установка в жилых и общественных зданиях оконных блоков из ПВХ профилей поворотных (откидных, поворотно-откидных) с площадью проема до 2 м2 одностворчатых ок-1,4,5</t>
  </si>
  <si>
    <t>Отделка фасада</t>
  </si>
  <si>
    <t>Огрунтовка поверхностей стен фасада грунтовкой НС-4 по технологии "Stomix"</t>
  </si>
  <si>
    <t>100 м2</t>
  </si>
  <si>
    <t>Изоляция изделиями из волокнистых и зернистых материалов на битуме холодных поверхностей стен и колонн прямоугольных</t>
  </si>
  <si>
    <t>1 м3 изоляции</t>
  </si>
  <si>
    <t>100 отверстий</t>
  </si>
  <si>
    <t>Нанесение на поверхность стен фасада клеевого состава Alfa Fix S1и армирующей сетки VERTEX VT-131 по технологии "Stomix"</t>
  </si>
  <si>
    <t>Установка пластикового уголка с сеткой LK plast 100 на откосы и угловые элементы стен фасада  по технологии  "Stomix"</t>
  </si>
  <si>
    <t>100 м</t>
  </si>
  <si>
    <t>Нанесение на поверхность стен фасада минеральной декоративной штукатурки Beta DEKOR SF20(SD) по технологии "Stomix"</t>
  </si>
  <si>
    <t>Установка и разборка наружных инвентарных лесов высотой до 16 м трубчатых для прочих отделочных работ</t>
  </si>
  <si>
    <t>100 м2 вертикальной проекции для наружных лесов</t>
  </si>
  <si>
    <t>Окраска фасадов акриловыми составами с лесов вручную по подготовленной поверхности</t>
  </si>
  <si>
    <t>Устройство кровли</t>
  </si>
  <si>
    <t xml:space="preserve"> Основной ковер</t>
  </si>
  <si>
    <t>Устройство утеплителя из пенополистеролбетона  300 мм</t>
  </si>
  <si>
    <t>1 м3 утеплителя</t>
  </si>
  <si>
    <t>Устройство выравнивающих стяжек цементно-песчаных толщиной 15 мм (т.40мм М150 F50)</t>
  </si>
  <si>
    <t>Устройство выравнивающих стяжек на каждый 1 мм изменения толщины добавлять или исключать к расценке 12-01-017-01</t>
  </si>
  <si>
    <t>Армирование подстилающих слоев и набетонок</t>
  </si>
  <si>
    <t>1 Т</t>
  </si>
  <si>
    <t>Огрунтовка оснований из бетона или раствора под водоизоляционный кровельный ковер готовой эмульсией битумной (праймер битумный)</t>
  </si>
  <si>
    <t>100 М2 КРОВЛИ</t>
  </si>
  <si>
    <t>Огрунтовка оснований из бетона или раствора под водоизоляционный кровельный ковер готовой эмульсией битумной  (праймер битумный - обработать стену на высоту заведения унифлекса)</t>
  </si>
  <si>
    <t>Устройство кровель плоских из наплавляемых материалов в два слоя</t>
  </si>
  <si>
    <t>узел 3, лист 16, альбом 29-24-АР</t>
  </si>
  <si>
    <t>Устройство примыканий кровель из наплавляемых материалов к стенам и парапетам высотой более 600 мм с одним фартуком</t>
  </si>
  <si>
    <t>100 м примыканий</t>
  </si>
  <si>
    <t>узел 2, лист 16, альбом 29-24-АР</t>
  </si>
  <si>
    <t>Монтаж костылей</t>
  </si>
  <si>
    <t>Устройство выравнивающих стяжек цементно-песчаных толщиной 15 мм (по парапету)</t>
  </si>
  <si>
    <t>Устройство мелких покрытий (брандмауэры, парапеты, свесы и т.п.) из листовой оцинкованной стали</t>
  </si>
  <si>
    <t>узел 4, лист 16, альбом 29-24-АР</t>
  </si>
  <si>
    <t>Монтаж люков Л-1, Л-2</t>
  </si>
  <si>
    <t>Устройство выравнивающих стяжек цементно-песчаных толщиной 15 мм (бортик из раствора)</t>
  </si>
  <si>
    <t xml:space="preserve"> Водосточная система ВС-1</t>
  </si>
  <si>
    <t>Желоб из оцинкованной кровельной стали</t>
  </si>
  <si>
    <t>Установка воронок водосточных</t>
  </si>
  <si>
    <t>1 воронка</t>
  </si>
  <si>
    <t>Водосточные трубы</t>
  </si>
  <si>
    <t xml:space="preserve"> Узел прохода канализационного стояка</t>
  </si>
  <si>
    <t>Установка гильз из стальных труб диаметром 150 мм (133 мм)</t>
  </si>
  <si>
    <t>10 шт. гильз</t>
  </si>
  <si>
    <t>Устройство кровель плоских из наплавляемых материалов в один слой (доп. слой кровельного ковра)</t>
  </si>
  <si>
    <t xml:space="preserve"> Вентшахты</t>
  </si>
  <si>
    <t>Заделка бетоном В15 под кирпичную кладку</t>
  </si>
  <si>
    <t>1 м3 заделки</t>
  </si>
  <si>
    <t>Кладка из КСР</t>
  </si>
  <si>
    <t>1 м3 кладки</t>
  </si>
  <si>
    <t>Каркас под стены и козырек из уголка 50х5 и пластин 400х200х2 к=1,01</t>
  </si>
  <si>
    <t>Монтаж ограждающих конструкций стен из профилированного листа при высоте здания до 30 м</t>
  </si>
  <si>
    <t>Установка зонтов над вентшахтами</t>
  </si>
  <si>
    <t>1 м2 поверхности зонта</t>
  </si>
  <si>
    <t>узел 6, лист 10, альбом 29-24-АР</t>
  </si>
  <si>
    <t xml:space="preserve"> Стык секций</t>
  </si>
  <si>
    <t>Огрунтовка оснований из бетона или раствора под водоизоляционный кровельный ковер готовой эмульсией битумной</t>
  </si>
  <si>
    <t>Устройство кровель плоских из наплавляемых материалов в один слой</t>
  </si>
  <si>
    <t>Планировка стройплощадки</t>
  </si>
  <si>
    <t>Устройство перегородок из ПГП</t>
  </si>
  <si>
    <t>Установка перегородок из гипсовых пазогребневых плит в 1 слой при высоте этажа до 4 м (т.80)  (тип I полнотелые ООО Волма ТУ 5742-003-78667917-2005)</t>
  </si>
  <si>
    <t>100 м2 перегородок (за вычетом проемов)</t>
  </si>
  <si>
    <t>Установка перегородок из гипсовых пазогребневых плит влагостойких в 1 слой при высоте этажа до 4 м (т.80)  (тип I полнотелые ООО Волма ТУ 5742-003-78667917-2005)</t>
  </si>
  <si>
    <t>Крепление перегородок пазогребневых скобами (С-1)</t>
  </si>
  <si>
    <t>1 т металлических изделий</t>
  </si>
  <si>
    <t>Устройство герметизации горизонтальных стыков наружных стеновых панелей пенополиуретановым герметиком</t>
  </si>
  <si>
    <t>Установка перемычек из уголка 63х63х5 ГОСТ 8509-93</t>
  </si>
  <si>
    <t>Огрунтовка металлических поверхностей за один раз грунтовкой ГФ-021</t>
  </si>
  <si>
    <t>Устройство перегородок из листовых материалов на каркасе</t>
  </si>
  <si>
    <t>Облицовка стен по системе «КНАУФ» по одинарному металлическому каркасу из ПН и ПС профилей гипсокартонными листами в два слоя (С 626) с дверным проемом</t>
  </si>
  <si>
    <t>100 м2 стен (за вычетом проемов)</t>
  </si>
  <si>
    <t>Монтаж наружных дверей здания</t>
  </si>
  <si>
    <t>Установка металлических дверных блоков в готовые проемы</t>
  </si>
  <si>
    <t>1 м2 проема</t>
  </si>
  <si>
    <t>Установка дверного доводчика к металлическим дверям</t>
  </si>
  <si>
    <t>Установка входных дверных блоков в тех.этаж</t>
  </si>
  <si>
    <t>Монтаж внутренних дверей здания</t>
  </si>
  <si>
    <t>Установка дверных блоков ДГ 21-9 шириной коробки 160 мм</t>
  </si>
  <si>
    <t>Установка дверных приборов ручки-защелки</t>
  </si>
  <si>
    <t>Устройство полов</t>
  </si>
  <si>
    <t>1-й этаж</t>
  </si>
  <si>
    <t xml:space="preserve"> Кухня столовая, коридор, гардероб, прихожая (тамбур)</t>
  </si>
  <si>
    <t>Устройство стяжек легкобетонных толщиной 20 мм (100 мм)</t>
  </si>
  <si>
    <t>Устройство стяжек на каждые 5 мм изменения толщины стяжки добавлять или исключать к расценке 11-01-011-05</t>
  </si>
  <si>
    <t>Устройство пароизоляции из полиэтиленовой пленки в один слой насухо</t>
  </si>
  <si>
    <t>Укладка по периметру упругой прокладки полифом</t>
  </si>
  <si>
    <t>Устройство стяжек цементных толщиной 20 мм (80 мм) с фиброволокном</t>
  </si>
  <si>
    <t>Утрамбовка и затирка цементной стяжки с фиброволокном</t>
  </si>
  <si>
    <t xml:space="preserve"> Теплогенераторная</t>
  </si>
  <si>
    <t>Устройство гидроизоляции поверхностей герметезирующей цементной смесью "ГЛИМС-Водоstop" пола, толщиной слоя 3 мм</t>
  </si>
  <si>
    <t xml:space="preserve"> Совм.сан.узел</t>
  </si>
  <si>
    <t>Устройство стяжек цементных толщиной 20 мм (60 мм) с фиброволокном</t>
  </si>
  <si>
    <t xml:space="preserve"> Входная (уличная) площадка на отм. -0,020</t>
  </si>
  <si>
    <t>Устройство стяжек цементных толщиной 20 мм (54 мм) с фиброволокном</t>
  </si>
  <si>
    <t>Устройство покрытий пола из керамического гранита на плиточном клее</t>
  </si>
  <si>
    <t xml:space="preserve"> Комнаты, коридор, гардероб</t>
  </si>
  <si>
    <t xml:space="preserve"> Ванная, туалет</t>
  </si>
  <si>
    <t>Устройство стяжек цементных толщиной 20 мм (55 мм) с фиброволокном</t>
  </si>
  <si>
    <t>Отделка базовая</t>
  </si>
  <si>
    <t>Заделка отверстий, гнезд и борозд в перекрытиях железобетонных площадью до 0,1 м2</t>
  </si>
  <si>
    <t>Система водоснабжения В1</t>
  </si>
  <si>
    <t xml:space="preserve"> Секция 1.1_блок-секция торцовая левая тип I (29-24-1т.л.-ВК)</t>
  </si>
  <si>
    <t>Установка насосов центробежных с электродвигателем, масса агрегата до 0,1 т</t>
  </si>
  <si>
    <t>1 насос</t>
  </si>
  <si>
    <t>Прибор, устанавливаемый на резьбовых соединениях, масса до 1,5 кг</t>
  </si>
  <si>
    <t>Установка счетчиков (водомеров) диаметром до 40 мм</t>
  </si>
  <si>
    <t>1 счетчик (водомер)</t>
  </si>
  <si>
    <t>Установка фильтров диаметром 25 мм</t>
  </si>
  <si>
    <t>10 фильтров</t>
  </si>
  <si>
    <t>Установка полиэтиленовых фасонных частей отводов, колен, патрубков, переходов</t>
  </si>
  <si>
    <t>10 фасонных частей</t>
  </si>
  <si>
    <t>Укладка стальных водопроводных труб с гидравлическим испытанием диаметром 50 мм</t>
  </si>
  <si>
    <t>1 км трубопровода</t>
  </si>
  <si>
    <t>Гидравлическое испытание трубопроводов систем отопления, водопровода и горячего водоснабжения диаметром до 50 мм</t>
  </si>
  <si>
    <t>100 м трубопровода</t>
  </si>
  <si>
    <t>Прокладка трубопроводов водоснабжения из напорных полиэтиленовых труб низкого давления среднего типа наружным диаметром 25 мм</t>
  </si>
  <si>
    <t>Прокладка трубопроводов водоснабжения из напорных полиэтиленовых труб низкого давления среднего типа наружным диаметром 32 мм</t>
  </si>
  <si>
    <t>Прокладка трубопроводов водоснабжения из стальных водогазопроводных оцинкованных труб диаметром 20 мм</t>
  </si>
  <si>
    <t>Укладка трубопроводов из полиэтиленовых труб диаметром 50 мм</t>
  </si>
  <si>
    <t>Пластина вибродемфирующая толщиной 20 мм под оборудование</t>
  </si>
  <si>
    <t>1 м2 обкладываемой поверхности</t>
  </si>
  <si>
    <t>Заделка гильз при проходе труб через стены и перекрытия 40 мм</t>
  </si>
  <si>
    <t>Заделка гильз при проходе труб через стены и перекрытия 50 мм</t>
  </si>
  <si>
    <t>Изоляция трубопроводов диаметром 180 мм изделиями из вспененного каучука («Армофлекс»), вспененного полиэтилена («Термофлекс») трубками</t>
  </si>
  <si>
    <t>10 м трубопровода</t>
  </si>
  <si>
    <t xml:space="preserve"> Секция 1.2_блок-секция рядовая правая тип I (29-24-1р.п.-ВК)</t>
  </si>
  <si>
    <t xml:space="preserve"> Секция 1.3_блок-секция рядовая левая тип I (29-24-1р.л.-ВК)</t>
  </si>
  <si>
    <t xml:space="preserve"> Секция 1.4_блок-секция рядовая правая тип I (29-24-1р.п.-ВК)</t>
  </si>
  <si>
    <t xml:space="preserve"> Секция 1.5_блок-секция рядовая левая тип I (29-24-1р.л.-ВК)</t>
  </si>
  <si>
    <t xml:space="preserve"> Секция 1.6_блок-секция торцовая правая тип I (29-24-1т.п.-ВК)</t>
  </si>
  <si>
    <t>Система отопления</t>
  </si>
  <si>
    <t xml:space="preserve"> Секция 1.1_блок-секция торцовая левая тип I (29-24-1т.л.-ОВ)</t>
  </si>
  <si>
    <t>100 кВт радиаторов и конвекторов</t>
  </si>
  <si>
    <t>Установка грязевиков наружным диаметром патрубков до 45 мм</t>
  </si>
  <si>
    <t>Установка фильтров диаметром 32 мм</t>
  </si>
  <si>
    <t>Шкаф (пульт) управления навесной, высота, ширина и глубина до 600х600х350 мм</t>
  </si>
  <si>
    <t>Установка терморегуляторов радиаторных для однотрубной, двухтрубной системы отопления</t>
  </si>
  <si>
    <t>1 терморегулятор</t>
  </si>
  <si>
    <t>Прокладка трубопроводов отопления при коллекторной системе из многослойных металлополимерных труб диаметром 20 мм</t>
  </si>
  <si>
    <t>Прокладка труб гофрированных ПВХ для защиты проводов и кабелей</t>
  </si>
  <si>
    <t>Прокладка трубопроводов водоснабжения и отопления из хлорированных поливинилхлоридных труб (ХПВХ) диаметром до 32 мм</t>
  </si>
  <si>
    <t>10 шт.</t>
  </si>
  <si>
    <t>Прокладка трубопроводов водоснабжения и отопления из хлорированных поливинилхлоридных труб (ХПВХ) диаметром до 63 мм</t>
  </si>
  <si>
    <t xml:space="preserve"> Секция 1.2_блок-секция рядовая правая тип I (29-24-1р.п.-ОВ)</t>
  </si>
  <si>
    <t xml:space="preserve"> Секция 1.3_блок-секция рядовая левая тип I (29-24-1р.л.-ОВ)</t>
  </si>
  <si>
    <t xml:space="preserve"> Секция 1.4_блок-секция рядовая правая тип I (29-24-1р.п.-ОВ)</t>
  </si>
  <si>
    <t xml:space="preserve"> Секция 1.5_блок-секция рядовая левая тип I (29-24-1р.л.-ОВ)</t>
  </si>
  <si>
    <t xml:space="preserve"> Секция 1.6_блок-секция торцовая правая тип I (29-24-1т.п.-ОВ)</t>
  </si>
  <si>
    <t>Система естественной вентиляции</t>
  </si>
  <si>
    <t>1 дефлектор</t>
  </si>
  <si>
    <t>Установка решеток щелевых регулирующих</t>
  </si>
  <si>
    <t>Вентилятор</t>
  </si>
  <si>
    <t>Прокладка воздуховодов из листовой, оцинкованной стали и алюминия класса Н (нормальные) толщиной 0,5 мм, периметром до 600 мм</t>
  </si>
  <si>
    <t>100 М2 ПОВЕРХНОСТИ ВОЗДУХОВОДОВ</t>
  </si>
  <si>
    <t>Прокладка воздуховодов из листовой, оцинкованной стали и алюминия класса Н (нормальные) толщиной 0,5 мм, периметром 800, 1000 мм</t>
  </si>
  <si>
    <t>Изоляция плоских и криволинейных поверхностей матами минераловатными прошивными безобкладочными и в обкладках из стеклоткани или металлической сетки, плитами минераловатными на синтетическом связующем марки М-125, плитами полужесткими из стеклянного штапельного волокна на синтетическом связующем</t>
  </si>
  <si>
    <t>Система канализации К1</t>
  </si>
  <si>
    <t>Прокладка трубопроводов канализации из полиэтиленовых труб высокой плотности диаметром 110 мм</t>
  </si>
  <si>
    <t>Монтаж опорных конструкций для крепления трубопроводов внутри зданий и сооружений массой до 0,1 т</t>
  </si>
  <si>
    <t>Заделка сальников при проходе труб через фундаменты или стены подвала диаметром до 200 мм</t>
  </si>
  <si>
    <t>1 сальник</t>
  </si>
  <si>
    <t>Изоляция противопожарных муфт при проходе через перекрытие в 2 слоя</t>
  </si>
  <si>
    <t>100 м2 поверхности покрытия изоляции</t>
  </si>
  <si>
    <t>Системы электроснабжения и освещения</t>
  </si>
  <si>
    <t xml:space="preserve"> Секция 1.1_блок-секция торцовая левая тип I (29-24-1т.л.-ЭО)</t>
  </si>
  <si>
    <t>Прибор или аппарат</t>
  </si>
  <si>
    <t>Шина сборная - одна полоса в фазе, медная или алюминиевая сечением до 250 мм2</t>
  </si>
  <si>
    <t>Провод групповой осветительных сетей в защитной оболочке или кабель двух-трехжильный под штукатурку по стенам или в бороздах</t>
  </si>
  <si>
    <t>Счетчики, устанавливаемые на готовом основании однофазные</t>
  </si>
  <si>
    <t>Светильник потолочный или настенный с креплением винтами или болтами для помещений с нормальными условиями среды, одноламповый</t>
  </si>
  <si>
    <t>100 шт.</t>
  </si>
  <si>
    <t>Патрон стенной или потолочный</t>
  </si>
  <si>
    <t>Патрон подвесной</t>
  </si>
  <si>
    <t>Выключатель одноклавишный утопленного типа при скрытой проводке</t>
  </si>
  <si>
    <t>Выключатель двухклавишный утопленного типа при скрытой проводке</t>
  </si>
  <si>
    <t>Выключатель трехклавишный утопленного типа при скрытой проводке</t>
  </si>
  <si>
    <t>Выключатель полугерметический и герметический</t>
  </si>
  <si>
    <t>Розетка штепсельная утопленного типа при скрытой проводке</t>
  </si>
  <si>
    <t>Розетка штепсельная неутопленного типа при открытой проводке</t>
  </si>
  <si>
    <t>Звонок электрический с кнопкой</t>
  </si>
  <si>
    <t>100 компл.</t>
  </si>
  <si>
    <t>Труба винипластовая по установленным конструкциям, по стенам и колоннам с креплением скобами, диаметр до 25 мм</t>
  </si>
  <si>
    <t>Затягивание провода в проложенные трубы и металлические рукава первого одножильного или многожильного в общей оплетке, суммарное сечение до 6 мм2</t>
  </si>
  <si>
    <t>Провод групповой осветительных сетей в защитной оболочке или кабель двух-трехжильный в готовых каналах стен и перекрытий</t>
  </si>
  <si>
    <t>Заземление и молниезащита</t>
  </si>
  <si>
    <t>Заземлитель вертикальный из круглой стали диаметром 16 мм</t>
  </si>
  <si>
    <t>Заземлитель горизонтальный из стали полосовой сечением 160 мм2</t>
  </si>
  <si>
    <t>Постановка болтов строительных с гайками и шайбами</t>
  </si>
  <si>
    <t>100 шт. болтов</t>
  </si>
  <si>
    <t>Пробивка в бетонных конструкциях полов и стен борозд площадью сечения до 20 см2</t>
  </si>
  <si>
    <t>100 м борозд</t>
  </si>
  <si>
    <t>Сверление горизонтальных отверстий в бетонных конструкциях стен перфоратором глубиной 100 мм диаметром 100 мм</t>
  </si>
  <si>
    <t>Разработка грунта в траншеях экскаватором «обратная лопата» с ковшом вместимостью 0,5 (0,5-0,63) м3, в отвал группа грунтов 2</t>
  </si>
  <si>
    <t>Засыпка траншей и котлованов с перемещением грунта до 5 м бульдозерами мощностью 59 кВт (80 л.с.), группа грунтов 2</t>
  </si>
  <si>
    <t>Засыпка вручную траншей, пазух котлованов и ям, группа грунтов 2</t>
  </si>
  <si>
    <t xml:space="preserve"> Секция 1.2_блок-секция рядовая правая тип I (29-24-1р.п.-ЭО)</t>
  </si>
  <si>
    <t xml:space="preserve"> Секция 1.3_блок-секция рядовая левая тип I (29-24-1р.л.-ЭО)</t>
  </si>
  <si>
    <t xml:space="preserve"> Секция 1.4_блок-секция рядовая правая тип I (29-24-1р.п.-ЭО)</t>
  </si>
  <si>
    <t xml:space="preserve"> Секция 1.5_блок-секция рядовая левая тип I (29-24-1р.л.-ЭО)</t>
  </si>
  <si>
    <t xml:space="preserve"> Секция 1.6_блок-секция торцовая правая тип I (29-24-1т.п.-ЭО)</t>
  </si>
  <si>
    <t>Система пожарной сигнализации</t>
  </si>
  <si>
    <t xml:space="preserve"> Секция 1.1_блок-секция торцовая левая тип I (29-24-1т.л.-ПС)</t>
  </si>
  <si>
    <t>Устройство оптико-(фото)электрическое, отражатель неподвижный</t>
  </si>
  <si>
    <t xml:space="preserve"> Секция 1.2_блок-секция рядовая правая тип I (29-24-1р.п.-ПС)</t>
  </si>
  <si>
    <t xml:space="preserve"> Секция 1.3_блок-секция рядовая левая тип I (29-24-1р.л.-ПС)</t>
  </si>
  <si>
    <t xml:space="preserve"> Секция 1.4_блок-секция рядовая правая тип I (29-24-1р.п.-ПС)</t>
  </si>
  <si>
    <t xml:space="preserve"> Секция 1.5_блок-секция рядовая левая тип I (29-24-1р.л.-ПС)</t>
  </si>
  <si>
    <t xml:space="preserve"> Секция 1.6_блок-секция торцовая правая тип I (29-24-1т.п.-ПС)</t>
  </si>
  <si>
    <t>Система газоснабжения</t>
  </si>
  <si>
    <t xml:space="preserve"> Секция 1.1_блок-секция торцовая левая тип I (29-24-1т.л.-ГСВ)</t>
  </si>
  <si>
    <t>Установка водонагревателей емкостных (котел)</t>
  </si>
  <si>
    <t>1 ПРИБОР</t>
  </si>
  <si>
    <t>Ротаметр, счетчик, преобразователь, устанавливаемые на фланцевых соединениях, диаметр условного прохода до 20 мм</t>
  </si>
  <si>
    <t>Прокладка трубопроводов газоснабжения из стальных водогазопроводных неоцинкованных труб диаметром 15 мм</t>
  </si>
  <si>
    <t>Прокладка трубопроводов газоснабжения из стальных водогазопроводных неоцинкованных труб диаметром 20 мм</t>
  </si>
  <si>
    <t>Прокладка трубопроводов газоснабжения из стальных водогазопроводных неоцинкованных труб диаметром 25 мм</t>
  </si>
  <si>
    <t>Пневматическое испытание газопроводов</t>
  </si>
  <si>
    <t>100 м газопровода</t>
  </si>
  <si>
    <t>Очистка полости трубопровода продувкой воздухом, условный диаметр газопровода до 50 мм</t>
  </si>
  <si>
    <t>Подъем давления при испытании воздухом газопроводов низкого и среднего давления (до 0,3 МПа) условным диаметром до 50 мм</t>
  </si>
  <si>
    <t>Приварка фланцев к стальным трубопроводам диаметром 50 мм (ИФС)</t>
  </si>
  <si>
    <t>1 фланец</t>
  </si>
  <si>
    <t>Установка зонтов над оборудованием</t>
  </si>
  <si>
    <t>Прокладка воздуховодов из листовой, оцинкованной стали и алюминия класса Н (нормальные) толщиной 1,0 мм, диаметром от 900 до 1000 мм (газоходы из листовой стали)</t>
  </si>
  <si>
    <t>Арматура фланцевая с ручным приводом или без привода водопроводная на условное давление до 4 МПа, диаметр условного прохода 25 мм</t>
  </si>
  <si>
    <t>Установка фильтров для очистки газа от механических примесей диаметром до 50 мм</t>
  </si>
  <si>
    <t>1 фильтр</t>
  </si>
  <si>
    <t>Система автоматического контроля загазованности</t>
  </si>
  <si>
    <t>Арматура фланцевая с электрическим приводом на условное давление до 4 МПа, диаметр условного прохода 32 мм( ф25)</t>
  </si>
  <si>
    <t>Прибор для анализа физико-химического состава вещества, категория сложности I</t>
  </si>
  <si>
    <t>1 КОМПЛ.</t>
  </si>
  <si>
    <t>Приборы, устанавливаемые на металлоконструкциях, щитах и пультах, масса до 5 кг</t>
  </si>
  <si>
    <t>Сверление горизонтальных отверстий в железобетонных конструкциях стен перфоратором глубиной 200 мм диаметром 32 мм</t>
  </si>
  <si>
    <t>На каждые 10 мм изменения глубины сверления добавлять или исключать к расценке 46-03-014-47</t>
  </si>
  <si>
    <t xml:space="preserve"> Секция 1.2_блок-секция рядовая правая тип I (29-24-1р.п.-ГСВ)</t>
  </si>
  <si>
    <t xml:space="preserve"> Секция 1.3_блок-секция рядовая левая тип I (29-24-1р.л.-ГСВ)</t>
  </si>
  <si>
    <t xml:space="preserve"> Секция 1.4_блок-секция рядовая правая тип I (29-24-1р.п.-ГСВ)</t>
  </si>
  <si>
    <t xml:space="preserve"> Секция 1.5_блок-секция рядовая левая тип I (29-24-1р.л.-ГСВ)</t>
  </si>
  <si>
    <t xml:space="preserve"> Секция 1.6_блок-секция торцовая правая тип I (29-24-1т.п.-ГСВ)</t>
  </si>
  <si>
    <r>
      <t>Разработка грунта вручную в траншеях глубиной до 2 м без креплений с откосами, группа грунтов 2</t>
    </r>
    <r>
      <rPr>
        <sz val="8"/>
        <color rgb="FF0000FF"/>
        <rFont val="Arial"/>
        <family val="2"/>
        <charset val="204"/>
      </rPr>
      <t xml:space="preserve"> </t>
    </r>
  </si>
  <si>
    <r>
      <t>Монтаж связей и распорок из одиночных и парных уголков, гнутосварных профилей для пролетов до 24 м при высоте здания до 25 м (Установка анкерных пластин)</t>
    </r>
    <r>
      <rPr>
        <sz val="8"/>
        <color rgb="FF0000FF"/>
        <rFont val="Arial"/>
        <family val="2"/>
        <charset val="204"/>
      </rPr>
      <t xml:space="preserve"> </t>
    </r>
  </si>
  <si>
    <r>
      <t>Изоляция изделиями из волокнистых и зернистых материалов с креплением на клее и дюбелями холодных поверхностей наружных стен</t>
    </r>
    <r>
      <rPr>
        <sz val="8"/>
        <color rgb="FF0000FF"/>
        <rFont val="Arial"/>
        <family val="2"/>
        <charset val="204"/>
      </rPr>
      <t xml:space="preserve"> </t>
    </r>
  </si>
  <si>
    <r>
      <t>Устройство мелких покрытий (брандмауэры, парапеты, свесы и т.п.) из листовой оцинкованной стали (отлив)</t>
    </r>
    <r>
      <rPr>
        <sz val="8"/>
        <color rgb="FF0000FF"/>
        <rFont val="Arial"/>
        <family val="2"/>
        <charset val="204"/>
      </rPr>
      <t xml:space="preserve"> </t>
    </r>
  </si>
  <si>
    <r>
      <t>Устройство герметизации коробок окон и балконных дверей мастикой вулканизирующейся тиоколовой (промазка герметиком по отливу)</t>
    </r>
    <r>
      <rPr>
        <sz val="8"/>
        <color rgb="FF0000FF"/>
        <rFont val="Arial"/>
        <family val="2"/>
        <charset val="204"/>
      </rPr>
      <t xml:space="preserve"> </t>
    </r>
  </si>
  <si>
    <r>
      <t>Устройство мелких покрытий (брандмауэры, парапеты, свесы и т.п.) из листовой оцинкованной стали (отлив)</t>
    </r>
    <r>
      <rPr>
        <sz val="8"/>
        <color rgb="FF0000FF"/>
        <rFont val="Arial"/>
        <family val="2"/>
        <charset val="204"/>
      </rPr>
      <t xml:space="preserve">  </t>
    </r>
  </si>
  <si>
    <r>
      <t>Устройство герметизации коробок окон и балконных дверей мастикой вулканизирующейся тиоколовой (промазка герметиком по отливу)</t>
    </r>
    <r>
      <rPr>
        <sz val="8"/>
        <color rgb="FF0000FF"/>
        <rFont val="Arial"/>
        <family val="2"/>
        <charset val="204"/>
      </rPr>
      <t xml:space="preserve">  </t>
    </r>
  </si>
  <si>
    <r>
      <t>Монтаж связей и распорок из одиночных и парных уголков, гнутосварных профилей для пролетов до 24 м при высоте здания до 25 м (Установка анкерных пластин)</t>
    </r>
    <r>
      <rPr>
        <sz val="8"/>
        <color rgb="FF0000FF"/>
        <rFont val="Arial"/>
        <family val="2"/>
        <charset val="204"/>
      </rPr>
      <t xml:space="preserve">  </t>
    </r>
  </si>
  <si>
    <r>
      <t>Изоляция изделиями из волокнистых и зернистых материалов с креплением на клее и дюбелями холодных поверхностей наружных стен</t>
    </r>
    <r>
      <rPr>
        <sz val="8"/>
        <color rgb="FF0000FF"/>
        <rFont val="Arial"/>
        <family val="2"/>
        <charset val="204"/>
      </rPr>
      <t xml:space="preserve">  </t>
    </r>
  </si>
  <si>
    <r>
      <t>Устройство пароизоляции из полиэтиленовой пленки в один слой насухо</t>
    </r>
    <r>
      <rPr>
        <sz val="8"/>
        <color rgb="FF0000FF"/>
        <rFont val="Arial"/>
        <family val="2"/>
        <charset val="204"/>
      </rPr>
      <t xml:space="preserve"> </t>
    </r>
  </si>
  <si>
    <r>
      <t>Устройство герметизации</t>
    </r>
    <r>
      <rPr>
        <sz val="8"/>
        <color rgb="FF0000FF"/>
        <rFont val="Arial"/>
        <family val="2"/>
        <charset val="204"/>
      </rPr>
      <t xml:space="preserve"> </t>
    </r>
  </si>
  <si>
    <r>
      <t>Устройство герметизации по колпаку</t>
    </r>
    <r>
      <rPr>
        <sz val="8"/>
        <color rgb="FF0000FF"/>
        <rFont val="Arial"/>
        <family val="2"/>
        <charset val="204"/>
      </rPr>
      <t xml:space="preserve"> </t>
    </r>
  </si>
  <si>
    <r>
      <t>Устройство пароизоляции из полиэтиленовой пленки в один слой насухо</t>
    </r>
    <r>
      <rPr>
        <sz val="8"/>
        <color rgb="FF0000FF"/>
        <rFont val="Arial"/>
        <family val="2"/>
        <charset val="204"/>
      </rPr>
      <t xml:space="preserve">  </t>
    </r>
  </si>
  <si>
    <t>Устройство герметизации по колпаку</t>
  </si>
  <si>
    <r>
      <t>Устройство герметизации по колпаку</t>
    </r>
    <r>
      <rPr>
        <sz val="8"/>
        <color rgb="FF0000FF"/>
        <rFont val="Arial"/>
        <family val="2"/>
        <charset val="204"/>
      </rPr>
      <t xml:space="preserve">  </t>
    </r>
  </si>
  <si>
    <r>
      <t>Устройство герметизации</t>
    </r>
    <r>
      <rPr>
        <sz val="8"/>
        <color rgb="FF0000FF"/>
        <rFont val="Arial"/>
        <family val="2"/>
        <charset val="204"/>
      </rPr>
      <t xml:space="preserve">  </t>
    </r>
  </si>
  <si>
    <r>
      <t>Установка конвекторов</t>
    </r>
    <r>
      <rPr>
        <sz val="8"/>
        <color rgb="FF0000FF"/>
        <rFont val="Arial"/>
        <family val="2"/>
        <charset val="204"/>
      </rPr>
      <t xml:space="preserve"> </t>
    </r>
  </si>
  <si>
    <r>
      <t>Установка конвекторов</t>
    </r>
    <r>
      <rPr>
        <sz val="8"/>
        <color rgb="FF0000FF"/>
        <rFont val="Arial"/>
        <family val="2"/>
        <charset val="204"/>
      </rPr>
      <t xml:space="preserve">  </t>
    </r>
  </si>
  <si>
    <t>Установка дефлекторов диаметром патрубка 280 мм</t>
  </si>
  <si>
    <r>
      <t>Установка дефлекторов диаметром патрубка 280 мм</t>
    </r>
    <r>
      <rPr>
        <sz val="8"/>
        <color rgb="FF0000FF"/>
        <rFont val="Arial"/>
        <family val="2"/>
        <charset val="204"/>
      </rPr>
      <t xml:space="preserve"> </t>
    </r>
  </si>
  <si>
    <r>
      <t>Установка дефлекторов диаметром патрубка 280 мм</t>
    </r>
    <r>
      <rPr>
        <sz val="8"/>
        <color rgb="FF0000FF"/>
        <rFont val="Arial"/>
        <family val="2"/>
        <charset val="204"/>
      </rPr>
      <t xml:space="preserve">  </t>
    </r>
  </si>
  <si>
    <r>
      <t>Проводник заземляющий открыто по строительным основаниям из круглой стали диаметром 8 мм</t>
    </r>
    <r>
      <rPr>
        <sz val="8"/>
        <color rgb="FF0000FF"/>
        <rFont val="Arial"/>
        <family val="2"/>
        <charset val="204"/>
      </rPr>
      <t xml:space="preserve">  </t>
    </r>
  </si>
  <si>
    <r>
      <t>Проводник заземляющий открыто по строительным основаниям из круглой стали диаметром 8 мм</t>
    </r>
    <r>
      <rPr>
        <sz val="8"/>
        <color rgb="FF0000FF"/>
        <rFont val="Arial"/>
        <family val="2"/>
        <charset val="204"/>
      </rPr>
      <t xml:space="preserve"> </t>
    </r>
  </si>
  <si>
    <t>Ведомость объемов работ</t>
  </si>
  <si>
    <t>к техническому заданию по строительству объекта: «Дом блокированной застройки, расположенный по адресу: Орловкая область, Орловский муниципальный округ, д. Никуличи (поз.1)»</t>
  </si>
  <si>
    <t>Установка блоков стен подвалов массой до 0,5 т</t>
  </si>
  <si>
    <t>Установка блоков стен подвалов массой до 1 т</t>
  </si>
  <si>
    <t>Установка блоков стен подвалов массой до 1,5 т</t>
  </si>
  <si>
    <t>Местные заделки между блоками</t>
  </si>
  <si>
    <t>Устройство поясов в опалубке</t>
  </si>
  <si>
    <t>100 м3 железобетона в деле</t>
  </si>
  <si>
    <t>Гидроизоляция стен, фундаментов горизонтальная оклеечная в 2 слоя</t>
  </si>
  <si>
    <t>Установка панелей перекрытий с опиранием на 2 стороны площадью до 5 м2</t>
  </si>
  <si>
    <t>Замоноличивание торцов плит перекрытий</t>
  </si>
  <si>
    <t>Устройство перекрытий по стальным балкам и монолитных участков при сборном железобетонном перекрытии площадью до 5 м2 приведенной толщиной до 200 мм</t>
  </si>
  <si>
    <t>100 м3 в деле</t>
  </si>
  <si>
    <t>Деталь утепления наружных стен, цоколь</t>
  </si>
  <si>
    <t xml:space="preserve"> Секция 1.2 (рядовая)</t>
  </si>
  <si>
    <t xml:space="preserve"> Секция 1.3 (рядовая)</t>
  </si>
  <si>
    <t xml:space="preserve">Монтаж лестниц прямолинейных и криволинейных, пожарных с ограждением </t>
  </si>
  <si>
    <t xml:space="preserve"> Секция 1.4 (рядовая)</t>
  </si>
  <si>
    <t xml:space="preserve"> Секция 1.5 (рядовая)</t>
  </si>
  <si>
    <t>Монтаж лестниц прямолинейных и криволинейных, пожарных с ограждением</t>
  </si>
  <si>
    <t>Перекрытие на отм. +2.690</t>
  </si>
  <si>
    <t>Установка панелей перекрытий с опиранием на 2 стороны площадью до 10 м2</t>
  </si>
  <si>
    <t xml:space="preserve"> Перекрытие на отм. +5.800</t>
  </si>
  <si>
    <t>Перекрытие на отм. +5.800</t>
  </si>
  <si>
    <t>Монтаж ограждающих конструкций здания</t>
  </si>
  <si>
    <t>100 м2 стен (без вычета проемов)</t>
  </si>
  <si>
    <t>Кладка стен из газобетонных блоков на клее без облицовки толщиной 400 мм при высоте этажа до 4 м (с учетом р-ра  в примыкании к облицовочной версте, за вычетом перемычек ПБ)</t>
  </si>
  <si>
    <t>Изоляция покрытий и перекрытий изделиями из волокнистых и зернистых материалов насухо</t>
  </si>
  <si>
    <t>Уплотнение стыков прокладками ПРП в 1 ряд в стенах, оконных, дверных и балконных блоках насухо</t>
  </si>
  <si>
    <t>Промазка горизонтальных швов мастикой АМ-0,5</t>
  </si>
  <si>
    <t>Парапет</t>
  </si>
  <si>
    <t>Кладка стен кирпичных наружных средней сложности при высоте этажа до 4 м</t>
  </si>
  <si>
    <t>Перемычки</t>
  </si>
  <si>
    <t>Монтаж перемычек вручную в стенах и перегородках внутри здания с подъемом материалов башенным краном</t>
  </si>
  <si>
    <t>Монтаж перемычек м/к (огрунтовка включена в стоимость м/к)</t>
  </si>
  <si>
    <t>Монолитные пояса (на отм. +2,480, +5,590)</t>
  </si>
  <si>
    <r>
      <t>Расшивка швов кладки из кирпича полуторного</t>
    </r>
    <r>
      <rPr>
        <sz val="8"/>
        <color rgb="FF0000FF"/>
        <rFont val="Arial"/>
        <family val="2"/>
        <charset val="204"/>
      </rPr>
      <t xml:space="preserve"> </t>
    </r>
  </si>
  <si>
    <r>
      <t>Кладка перегородок из кирпича неармированных толщиной в 1/2 кирпича при высоте этажа до 4 м</t>
    </r>
    <r>
      <rPr>
        <sz val="8"/>
        <color rgb="FF0000FF"/>
        <rFont val="Arial"/>
        <family val="2"/>
        <charset val="204"/>
      </rPr>
      <t xml:space="preserve"> </t>
    </r>
  </si>
  <si>
    <t>Расшивка швов кладки из кирпича полуторного</t>
  </si>
  <si>
    <t>Кладка перегородок из кирпича неармированных толщиной в 1/2 кирпича при высоте этажа до 4 м</t>
  </si>
  <si>
    <r>
      <t>Кладка перегородок из кирпича неармированных толщиной в 1/2 кирпича при высоте этажа до 4 м</t>
    </r>
    <r>
      <rPr>
        <sz val="8"/>
        <color rgb="FF0000FF"/>
        <rFont val="Arial"/>
        <family val="2"/>
        <charset val="204"/>
      </rPr>
      <t xml:space="preserve">  </t>
    </r>
  </si>
  <si>
    <t>Перемыки</t>
  </si>
  <si>
    <t>Установка блоков из ПВХ в наружных и внутренних дверных проемах балконных в каменных стенах</t>
  </si>
  <si>
    <t>Устройство мелких покрытий (брандмауэры, парапеты, свесы и т.п.) из листовой оцинкованной стали (отлив)</t>
  </si>
  <si>
    <t>Сверление отверстий в потолочных бетонных конструкциях перфоратором глубиной 200 мм диаметром 20 мм</t>
  </si>
  <si>
    <t xml:space="preserve"> Сеция 1.3 (рядовая)</t>
  </si>
  <si>
    <t>Устройство внутренних стен</t>
  </si>
  <si>
    <t>Кладка стен из газобетонных блоков на клее без облицовки толщиной 400 мм при высоте этажа до 4 м</t>
  </si>
  <si>
    <t>Установка монтажных изделий массой до 20 кг</t>
  </si>
  <si>
    <t>Устройство чеканки и расшивки швов цокольных панелей с внутренней стороны раствором (заделка шпатлевкой пены)</t>
  </si>
  <si>
    <t>Огрунтовка бетонных поверхностей стен</t>
  </si>
  <si>
    <t>Оклейка  стен стекловолокнистой сеткой (ячеистобетонные блоки)</t>
  </si>
  <si>
    <t>Штукатурка внутренних поверхностей наружных стен, цементно-известковым или цементным раствором по камню и бетону, когда остальные поверхности не оштукатуриваются улучшенная</t>
  </si>
  <si>
    <t>Перевозка грузов II класса автомобилями бортовыми грузоподъемностью до 5 т на расстояние до 15 км</t>
  </si>
  <si>
    <t>Устройство цементобетонных покрытий однослойных средствами малой механизации, толщина слоя 15 см</t>
  </si>
  <si>
    <t>Устройство стяжек на каждые 5 мм изменения толщины стяжки добавлять или исключать к расценке 11-01-011-01 к=5,6</t>
  </si>
  <si>
    <t>Армирование кладки стен и других конструкций (сетка)</t>
  </si>
  <si>
    <t>Армирование кладки стен и других конструкций (анкер)</t>
  </si>
  <si>
    <t>Армирование кладки стен и других конструкций (стеклопластиковая арматура)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</si>
</sst>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0"/>
      <name val="Arial"/>
      <charset val="204"/>
    </font>
    <font>
      <b/>
      <sz val="10"/>
      <color indexed="12"/>
      <name val="Arial"/>
      <family val="2"/>
      <charset val="204"/>
    </font>
    <font>
      <sz val="10"/>
      <color indexed="18"/>
      <name val="Arial"/>
      <family val="2"/>
      <charset val="204"/>
    </font>
    <font>
      <b/>
      <sz val="10"/>
      <color indexed="16"/>
      <name val="Arial"/>
      <family val="2"/>
      <charset val="204"/>
    </font>
    <font>
      <b/>
      <sz val="10"/>
      <color indexed="20"/>
      <name val="Arial"/>
      <family val="2"/>
      <charset val="204"/>
    </font>
    <font>
      <b/>
      <sz val="10"/>
      <color indexed="17"/>
      <name val="Arial"/>
      <family val="2"/>
      <charset val="204"/>
    </font>
    <font>
      <sz val="10"/>
      <color indexed="17"/>
      <name val="Arial"/>
      <family val="2"/>
      <charset val="204"/>
    </font>
    <font>
      <sz val="10"/>
      <color indexed="12"/>
      <name val="Arial"/>
      <family val="2"/>
      <charset val="204"/>
    </font>
    <font>
      <sz val="10"/>
      <color indexed="14"/>
      <name val="Arial"/>
      <family val="2"/>
      <charset val="204"/>
    </font>
    <font>
      <sz val="10"/>
      <color indexed="16"/>
      <name val="Arial"/>
      <family val="2"/>
      <charset val="204"/>
    </font>
    <font>
      <b/>
      <sz val="10"/>
      <color indexed="14"/>
      <name val="Arial"/>
      <family val="2"/>
      <charset val="204"/>
    </font>
    <font>
      <sz val="8"/>
      <name val="Arial"/>
      <family val="2"/>
      <charset val="204"/>
    </font>
    <font>
      <sz val="7"/>
      <name val="Arial"/>
      <family val="2"/>
      <charset val="204"/>
    </font>
    <font>
      <sz val="10"/>
      <color rgb="FFFFFFFF"/>
      <name val="Arial"/>
      <family val="2"/>
      <charset val="204"/>
    </font>
    <font>
      <sz val="9"/>
      <name val="Arial"/>
      <family val="2"/>
      <charset val="204"/>
    </font>
    <font>
      <sz val="8"/>
      <color rgb="FF0000FF"/>
      <name val="Arial"/>
      <family val="2"/>
      <charset val="204"/>
    </font>
    <font>
      <b/>
      <u/>
      <sz val="9"/>
      <name val="Arial"/>
      <family val="2"/>
      <charset val="204"/>
    </font>
    <font>
      <b/>
      <i/>
      <u/>
      <sz val="9"/>
      <name val="Arial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sz val="10"/>
      <name val="Arial"/>
      <family val="2"/>
      <charset val="204"/>
    </font>
    <font>
      <b/>
      <u/>
      <sz val="12"/>
      <name val="Arial"/>
      <family val="2"/>
      <charset val="204"/>
    </font>
    <font>
      <b/>
      <u/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0" fillId="0" borderId="0" xfId="0" applyAlignment="1">
      <alignment horizontal="right" vertical="top"/>
    </xf>
    <xf numFmtId="0" fontId="13" fillId="0" borderId="0" xfId="0" applyFont="1"/>
    <xf numFmtId="0" fontId="14" fillId="0" borderId="5" xfId="0" applyFont="1" applyBorder="1" applyAlignment="1">
      <alignment horizontal="center" wrapText="1"/>
    </xf>
    <xf numFmtId="0" fontId="11" fillId="0" borderId="8" xfId="0" applyFont="1" applyBorder="1" applyAlignment="1">
      <alignment horizontal="left" vertical="top" wrapText="1"/>
    </xf>
    <xf numFmtId="0" fontId="14" fillId="0" borderId="7" xfId="0" applyFont="1" applyBorder="1" applyAlignment="1">
      <alignment horizontal="left" vertical="top" wrapText="1"/>
    </xf>
    <xf numFmtId="0" fontId="11" fillId="0" borderId="7" xfId="0" applyFont="1" applyBorder="1" applyAlignment="1">
      <alignment horizontal="right" wrapText="1"/>
    </xf>
    <xf numFmtId="0" fontId="14" fillId="0" borderId="7" xfId="0" applyFont="1" applyBorder="1" applyAlignment="1">
      <alignment horizontal="right" shrinkToFit="1"/>
    </xf>
    <xf numFmtId="4" fontId="0" fillId="0" borderId="0" xfId="0" applyNumberFormat="1"/>
    <xf numFmtId="0" fontId="11" fillId="0" borderId="10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11" fillId="0" borderId="1" xfId="0" applyFont="1" applyBorder="1" applyAlignment="1">
      <alignment horizontal="right" wrapText="1"/>
    </xf>
    <xf numFmtId="0" fontId="14" fillId="0" borderId="1" xfId="0" applyFont="1" applyBorder="1" applyAlignment="1">
      <alignment horizontal="right" shrinkToFit="1"/>
    </xf>
    <xf numFmtId="0" fontId="14" fillId="0" borderId="12" xfId="0" applyFont="1" applyBorder="1" applyAlignment="1">
      <alignment horizontal="center" wrapText="1"/>
    </xf>
    <xf numFmtId="0" fontId="11" fillId="0" borderId="8" xfId="0" applyFont="1" applyBorder="1" applyAlignment="1">
      <alignment horizontal="left" vertical="top" wrapText="1"/>
    </xf>
    <xf numFmtId="0" fontId="14" fillId="0" borderId="7" xfId="0" applyFont="1" applyBorder="1" applyAlignment="1">
      <alignment horizontal="left" vertical="top" wrapText="1"/>
    </xf>
    <xf numFmtId="0" fontId="11" fillId="0" borderId="7" xfId="0" applyFont="1" applyBorder="1" applyAlignment="1">
      <alignment horizontal="right" wrapText="1"/>
    </xf>
    <xf numFmtId="0" fontId="14" fillId="0" borderId="7" xfId="0" applyFont="1" applyBorder="1" applyAlignment="1">
      <alignment horizontal="right" shrinkToFit="1"/>
    </xf>
    <xf numFmtId="0" fontId="11" fillId="0" borderId="10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11" fillId="0" borderId="1" xfId="0" applyFont="1" applyBorder="1" applyAlignment="1">
      <alignment horizontal="right" wrapText="1"/>
    </xf>
    <xf numFmtId="0" fontId="14" fillId="0" borderId="1" xfId="0" applyFont="1" applyBorder="1" applyAlignment="1">
      <alignment horizontal="right" shrinkToFit="1"/>
    </xf>
    <xf numFmtId="0" fontId="0" fillId="0" borderId="0" xfId="0"/>
    <xf numFmtId="0" fontId="11" fillId="0" borderId="8" xfId="0" applyFont="1" applyBorder="1" applyAlignment="1">
      <alignment horizontal="left" vertical="top" wrapText="1"/>
    </xf>
    <xf numFmtId="0" fontId="14" fillId="0" borderId="7" xfId="0" applyFont="1" applyBorder="1" applyAlignment="1">
      <alignment horizontal="left" vertical="top" wrapText="1"/>
    </xf>
    <xf numFmtId="0" fontId="11" fillId="0" borderId="7" xfId="0" applyFont="1" applyBorder="1" applyAlignment="1">
      <alignment horizontal="right" wrapText="1"/>
    </xf>
    <xf numFmtId="0" fontId="14" fillId="0" borderId="7" xfId="0" applyFont="1" applyBorder="1" applyAlignment="1">
      <alignment horizontal="right" shrinkToFit="1"/>
    </xf>
    <xf numFmtId="0" fontId="11" fillId="0" borderId="10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11" fillId="0" borderId="1" xfId="0" applyFont="1" applyBorder="1" applyAlignment="1">
      <alignment horizontal="right" wrapText="1"/>
    </xf>
    <xf numFmtId="0" fontId="14" fillId="0" borderId="1" xfId="0" applyFont="1" applyBorder="1" applyAlignment="1">
      <alignment horizontal="right" shrinkToFit="1"/>
    </xf>
    <xf numFmtId="0" fontId="0" fillId="0" borderId="6" xfId="0" applyBorder="1"/>
    <xf numFmtId="0" fontId="17" fillId="0" borderId="0" xfId="0" applyFont="1"/>
    <xf numFmtId="0" fontId="14" fillId="0" borderId="0" xfId="0" applyFont="1" applyFill="1" applyBorder="1" applyAlignment="1">
      <alignment horizontal="center" vertical="top" wrapText="1"/>
    </xf>
    <xf numFmtId="0" fontId="0" fillId="0" borderId="0" xfId="0"/>
    <xf numFmtId="0" fontId="0" fillId="0" borderId="6" xfId="0" applyBorder="1"/>
    <xf numFmtId="0" fontId="11" fillId="0" borderId="8" xfId="0" applyFont="1" applyBorder="1" applyAlignment="1">
      <alignment horizontal="left" vertical="top" wrapText="1"/>
    </xf>
    <xf numFmtId="0" fontId="14" fillId="0" borderId="7" xfId="0" applyFont="1" applyBorder="1" applyAlignment="1">
      <alignment horizontal="left" vertical="top" wrapText="1"/>
    </xf>
    <xf numFmtId="0" fontId="11" fillId="0" borderId="7" xfId="0" applyFont="1" applyBorder="1" applyAlignment="1">
      <alignment horizontal="right" wrapText="1"/>
    </xf>
    <xf numFmtId="0" fontId="14" fillId="0" borderId="7" xfId="0" applyFont="1" applyBorder="1" applyAlignment="1">
      <alignment horizontal="right" shrinkToFit="1"/>
    </xf>
    <xf numFmtId="0" fontId="0" fillId="0" borderId="9" xfId="0" applyBorder="1"/>
    <xf numFmtId="0" fontId="0" fillId="0" borderId="4" xfId="0" applyBorder="1"/>
    <xf numFmtId="0" fontId="11" fillId="0" borderId="10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11" fillId="0" borderId="1" xfId="0" applyFont="1" applyBorder="1" applyAlignment="1">
      <alignment horizontal="right" wrapText="1"/>
    </xf>
    <xf numFmtId="0" fontId="14" fillId="0" borderId="1" xfId="0" applyFont="1" applyBorder="1" applyAlignment="1">
      <alignment horizontal="right" shrinkToFit="1"/>
    </xf>
    <xf numFmtId="0" fontId="16" fillId="0" borderId="0" xfId="0" applyFont="1" applyAlignment="1">
      <alignment horizontal="right" vertical="top" wrapText="1"/>
    </xf>
    <xf numFmtId="0" fontId="18" fillId="2" borderId="2" xfId="0" applyFont="1" applyFill="1" applyBorder="1" applyAlignment="1">
      <alignment horizontal="center" wrapText="1"/>
    </xf>
    <xf numFmtId="0" fontId="18" fillId="2" borderId="6" xfId="0" applyFont="1" applyFill="1" applyBorder="1" applyAlignment="1">
      <alignment horizontal="center" wrapText="1"/>
    </xf>
    <xf numFmtId="0" fontId="18" fillId="2" borderId="11" xfId="0" applyFont="1" applyFill="1" applyBorder="1" applyAlignment="1">
      <alignment horizontal="center" wrapText="1"/>
    </xf>
    <xf numFmtId="0" fontId="18" fillId="2" borderId="9" xfId="0" applyFont="1" applyFill="1" applyBorder="1" applyAlignment="1">
      <alignment horizontal="center" vertical="top" wrapText="1"/>
    </xf>
    <xf numFmtId="0" fontId="0" fillId="2" borderId="0" xfId="0" applyFill="1"/>
    <xf numFmtId="0" fontId="18" fillId="2" borderId="0" xfId="0" applyFont="1" applyFill="1"/>
    <xf numFmtId="0" fontId="18" fillId="2" borderId="0" xfId="0" applyFont="1" applyFill="1" applyBorder="1" applyAlignment="1">
      <alignment horizontal="center" vertical="top" wrapText="1"/>
    </xf>
    <xf numFmtId="0" fontId="18" fillId="2" borderId="0" xfId="0" applyFont="1" applyFill="1" applyAlignment="1">
      <alignment horizontal="center"/>
    </xf>
    <xf numFmtId="0" fontId="18" fillId="2" borderId="0" xfId="0" applyFont="1" applyFill="1" applyBorder="1" applyAlignment="1">
      <alignment horizontal="left" vertical="top" wrapText="1"/>
    </xf>
    <xf numFmtId="0" fontId="11" fillId="0" borderId="0" xfId="0" applyFont="1" applyBorder="1" applyAlignment="1">
      <alignment horizontal="left" vertical="top" wrapText="1"/>
    </xf>
    <xf numFmtId="0" fontId="14" fillId="0" borderId="0" xfId="0" applyFont="1" applyBorder="1" applyAlignment="1">
      <alignment horizontal="left" vertical="top" wrapText="1"/>
    </xf>
    <xf numFmtId="0" fontId="11" fillId="0" borderId="0" xfId="0" applyFont="1" applyBorder="1" applyAlignment="1">
      <alignment horizontal="right" wrapText="1"/>
    </xf>
    <xf numFmtId="0" fontId="14" fillId="0" borderId="0" xfId="0" applyFont="1" applyBorder="1" applyAlignment="1">
      <alignment horizontal="right" shrinkToFit="1"/>
    </xf>
    <xf numFmtId="0" fontId="19" fillId="0" borderId="0" xfId="0" applyFont="1" applyAlignment="1">
      <alignment horizontal="center"/>
    </xf>
    <xf numFmtId="0" fontId="16" fillId="0" borderId="13" xfId="0" applyFont="1" applyBorder="1" applyAlignment="1">
      <alignment horizontal="right" vertical="top" wrapText="1"/>
    </xf>
    <xf numFmtId="0" fontId="21" fillId="0" borderId="0" xfId="0" applyFont="1" applyAlignment="1">
      <alignment horizontal="center"/>
    </xf>
    <xf numFmtId="0" fontId="11" fillId="0" borderId="13" xfId="0" applyFont="1" applyBorder="1" applyAlignment="1">
      <alignment horizontal="left" vertical="top" wrapText="1"/>
    </xf>
    <xf numFmtId="0" fontId="11" fillId="0" borderId="8" xfId="0" applyFont="1" applyBorder="1" applyAlignment="1">
      <alignment horizontal="left" vertical="top" wrapText="1"/>
    </xf>
    <xf numFmtId="0" fontId="0" fillId="0" borderId="0" xfId="0"/>
    <xf numFmtId="0" fontId="0" fillId="0" borderId="1" xfId="0" applyBorder="1"/>
    <xf numFmtId="0" fontId="11" fillId="0" borderId="8" xfId="0" applyFont="1" applyBorder="1" applyAlignment="1">
      <alignment horizontal="left" vertical="top" wrapText="1"/>
    </xf>
    <xf numFmtId="0" fontId="14" fillId="0" borderId="7" xfId="0" applyFont="1" applyBorder="1" applyAlignment="1">
      <alignment horizontal="left" vertical="top" wrapText="1"/>
    </xf>
    <xf numFmtId="0" fontId="11" fillId="0" borderId="7" xfId="0" applyFont="1" applyBorder="1" applyAlignment="1">
      <alignment horizontal="right" wrapText="1"/>
    </xf>
    <xf numFmtId="0" fontId="14" fillId="0" borderId="7" xfId="0" applyFont="1" applyBorder="1" applyAlignment="1">
      <alignment horizontal="right" shrinkToFit="1"/>
    </xf>
    <xf numFmtId="0" fontId="11" fillId="0" borderId="10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11" fillId="0" borderId="1" xfId="0" applyFont="1" applyBorder="1" applyAlignment="1">
      <alignment horizontal="right" wrapText="1"/>
    </xf>
    <xf numFmtId="0" fontId="14" fillId="0" borderId="1" xfId="0" applyFont="1" applyBorder="1" applyAlignment="1">
      <alignment horizontal="right" shrinkToFit="1"/>
    </xf>
    <xf numFmtId="0" fontId="16" fillId="0" borderId="0" xfId="0" applyFont="1" applyAlignment="1">
      <alignment horizontal="right" vertical="top" wrapText="1"/>
    </xf>
    <xf numFmtId="0" fontId="16" fillId="0" borderId="0" xfId="0" applyFont="1" applyBorder="1" applyAlignment="1">
      <alignment horizontal="right" vertical="top" wrapText="1"/>
    </xf>
    <xf numFmtId="0" fontId="11" fillId="0" borderId="1" xfId="0" applyFont="1" applyBorder="1" applyAlignment="1">
      <alignment horizontal="left" vertical="top" wrapText="1"/>
    </xf>
    <xf numFmtId="0" fontId="11" fillId="0" borderId="14" xfId="0" applyFont="1" applyBorder="1" applyAlignment="1">
      <alignment horizontal="left" vertical="top" wrapText="1"/>
    </xf>
    <xf numFmtId="0" fontId="16" fillId="0" borderId="0" xfId="0" applyFont="1" applyBorder="1" applyAlignment="1">
      <alignment horizontal="left" vertical="top" wrapText="1"/>
    </xf>
    <xf numFmtId="0" fontId="11" fillId="0" borderId="13" xfId="0" applyFont="1" applyBorder="1" applyAlignment="1">
      <alignment horizontal="right" wrapText="1"/>
    </xf>
    <xf numFmtId="0" fontId="14" fillId="0" borderId="13" xfId="0" applyFont="1" applyBorder="1" applyAlignment="1">
      <alignment horizontal="right" shrinkToFit="1"/>
    </xf>
    <xf numFmtId="0" fontId="14" fillId="0" borderId="14" xfId="0" applyFont="1" applyBorder="1" applyAlignment="1">
      <alignment horizontal="left" vertical="top" wrapText="1"/>
    </xf>
    <xf numFmtId="0" fontId="11" fillId="0" borderId="14" xfId="0" applyFont="1" applyBorder="1" applyAlignment="1">
      <alignment horizontal="right" wrapText="1"/>
    </xf>
    <xf numFmtId="0" fontId="14" fillId="0" borderId="14" xfId="0" applyFont="1" applyBorder="1" applyAlignment="1">
      <alignment horizontal="right" shrinkToFit="1"/>
    </xf>
    <xf numFmtId="0" fontId="16" fillId="0" borderId="13" xfId="0" applyFont="1" applyBorder="1" applyAlignment="1">
      <alignment horizontal="left" vertical="top" wrapText="1"/>
    </xf>
    <xf numFmtId="0" fontId="0" fillId="0" borderId="0" xfId="0" applyBorder="1"/>
    <xf numFmtId="0" fontId="0" fillId="0" borderId="14" xfId="0" applyBorder="1"/>
    <xf numFmtId="0" fontId="22" fillId="0" borderId="0" xfId="0" applyFont="1"/>
    <xf numFmtId="0" fontId="22" fillId="0" borderId="0" xfId="0" applyFont="1" applyFill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11" fillId="0" borderId="1" xfId="0" applyFont="1" applyBorder="1" applyAlignment="1">
      <alignment horizontal="right" wrapText="1"/>
    </xf>
    <xf numFmtId="0" fontId="14" fillId="0" borderId="1" xfId="0" applyFont="1" applyBorder="1" applyAlignment="1">
      <alignment horizontal="right" shrinkToFit="1"/>
    </xf>
    <xf numFmtId="0" fontId="16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top" wrapText="1"/>
    </xf>
    <xf numFmtId="0" fontId="12" fillId="0" borderId="2" xfId="0" applyFont="1" applyBorder="1" applyAlignment="1">
      <alignment horizontal="center" vertical="top" wrapText="1"/>
    </xf>
    <xf numFmtId="0" fontId="12" fillId="0" borderId="3" xfId="0" applyFont="1" applyBorder="1" applyAlignment="1">
      <alignment horizontal="center" vertical="top" wrapText="1"/>
    </xf>
    <xf numFmtId="0" fontId="11" fillId="0" borderId="2" xfId="0" applyFont="1" applyBorder="1" applyAlignment="1">
      <alignment horizontal="center" vertical="top" wrapText="1"/>
    </xf>
    <xf numFmtId="0" fontId="11" fillId="0" borderId="3" xfId="0" applyFont="1" applyBorder="1" applyAlignment="1">
      <alignment horizontal="center" vertical="top" wrapText="1"/>
    </xf>
    <xf numFmtId="0" fontId="11" fillId="0" borderId="12" xfId="0" applyFont="1" applyBorder="1" applyAlignment="1">
      <alignment horizontal="center" vertical="top" wrapText="1"/>
    </xf>
    <xf numFmtId="0" fontId="11" fillId="0" borderId="4" xfId="0" applyFont="1" applyBorder="1" applyAlignment="1">
      <alignment horizontal="center" vertical="top" wrapText="1"/>
    </xf>
    <xf numFmtId="0" fontId="20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F2677"/>
  <sheetViews>
    <sheetView tabSelected="1" zoomScaleNormal="100" workbookViewId="0">
      <selection activeCell="B24" sqref="B24"/>
    </sheetView>
  </sheetViews>
  <sheetFormatPr defaultRowHeight="12.75" x14ac:dyDescent="0.2"/>
  <cols>
    <col min="1" max="1" width="8.140625" customWidth="1"/>
    <col min="2" max="2" width="78.7109375" customWidth="1"/>
    <col min="3" max="3" width="9.7109375" customWidth="1"/>
    <col min="4" max="4" width="7.7109375" customWidth="1"/>
    <col min="5" max="28" width="9.140625" customWidth="1"/>
    <col min="29" max="30" width="79.7109375" customWidth="1"/>
    <col min="31" max="31" width="115.7109375" customWidth="1"/>
    <col min="32" max="33" width="135.7109375" customWidth="1"/>
    <col min="34" max="34" width="21.7109375" customWidth="1"/>
    <col min="35" max="35" width="9.140625" customWidth="1"/>
    <col min="36" max="36" width="79.7109375" customWidth="1"/>
    <col min="37" max="37" width="21.7109375" customWidth="1"/>
    <col min="38" max="215" width="9.140625" customWidth="1"/>
  </cols>
  <sheetData>
    <row r="1" spans="1:214" s="44" customFormat="1" x14ac:dyDescent="0.2"/>
    <row r="2" spans="1:214" s="44" customFormat="1" ht="15.75" x14ac:dyDescent="0.25">
      <c r="B2" s="72" t="s">
        <v>577</v>
      </c>
    </row>
    <row r="3" spans="1:214" s="44" customFormat="1" x14ac:dyDescent="0.2"/>
    <row r="4" spans="1:214" s="44" customFormat="1" ht="34.5" customHeight="1" x14ac:dyDescent="0.2">
      <c r="A4" s="111" t="s">
        <v>578</v>
      </c>
      <c r="B4" s="111"/>
      <c r="C4" s="111"/>
      <c r="D4" s="111"/>
    </row>
    <row r="5" spans="1:214" s="44" customFormat="1" ht="13.5" thickBot="1" x14ac:dyDescent="0.25"/>
    <row r="6" spans="1:214" ht="12.75" customHeight="1" x14ac:dyDescent="0.2">
      <c r="A6" s="105" t="s">
        <v>212</v>
      </c>
      <c r="B6" s="107" t="s">
        <v>213</v>
      </c>
      <c r="C6" s="107" t="s">
        <v>214</v>
      </c>
      <c r="D6" s="109" t="s">
        <v>215</v>
      </c>
    </row>
    <row r="7" spans="1:214" x14ac:dyDescent="0.2">
      <c r="A7" s="106"/>
      <c r="B7" s="108"/>
      <c r="C7" s="108"/>
      <c r="D7" s="110"/>
    </row>
    <row r="8" spans="1:214" x14ac:dyDescent="0.2">
      <c r="A8" s="106"/>
      <c r="B8" s="108"/>
      <c r="C8" s="108"/>
      <c r="D8" s="110"/>
    </row>
    <row r="9" spans="1:214" ht="13.5" thickBot="1" x14ac:dyDescent="0.25">
      <c r="A9" s="106"/>
      <c r="B9" s="108"/>
      <c r="C9" s="108"/>
      <c r="D9" s="110"/>
    </row>
    <row r="10" spans="1:214" ht="13.5" thickBot="1" x14ac:dyDescent="0.25">
      <c r="A10" s="13">
        <v>1</v>
      </c>
      <c r="B10" s="13">
        <v>3</v>
      </c>
      <c r="C10" s="13">
        <v>4</v>
      </c>
      <c r="D10" s="23">
        <v>5</v>
      </c>
    </row>
    <row r="11" spans="1:214" ht="15.75" thickBot="1" x14ac:dyDescent="0.3">
      <c r="A11" s="57"/>
      <c r="B11" s="58" t="s">
        <v>373</v>
      </c>
      <c r="C11" s="58"/>
      <c r="D11" s="59"/>
    </row>
    <row r="12" spans="1:214" ht="24" x14ac:dyDescent="0.2">
      <c r="A12" s="14">
        <v>1</v>
      </c>
      <c r="B12" s="15" t="s">
        <v>17</v>
      </c>
      <c r="C12" s="16" t="s">
        <v>18</v>
      </c>
      <c r="D12" s="17">
        <v>0.39200000000000002</v>
      </c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2"/>
      <c r="CJ12" s="12"/>
      <c r="CK12" s="12"/>
      <c r="CL12" s="12"/>
      <c r="CM12" s="12"/>
      <c r="CN12" s="12"/>
      <c r="CO12" s="12"/>
      <c r="CP12" s="12"/>
      <c r="CQ12" s="12"/>
      <c r="CR12" s="12"/>
      <c r="CS12" s="12"/>
      <c r="CT12" s="12"/>
      <c r="CU12" s="12"/>
      <c r="CV12" s="12"/>
      <c r="CW12" s="12"/>
      <c r="CX12" s="12"/>
      <c r="CY12" s="12"/>
      <c r="CZ12" s="12"/>
      <c r="DA12" s="12"/>
      <c r="DB12" s="12"/>
      <c r="DC12" s="12"/>
      <c r="DD12" s="12"/>
      <c r="DE12" s="12"/>
      <c r="DF12" s="12"/>
      <c r="DG12" s="12"/>
      <c r="DH12" s="12"/>
      <c r="DI12" s="12"/>
      <c r="DJ12" s="12"/>
      <c r="DK12" s="12"/>
      <c r="DL12" s="12"/>
      <c r="DM12" s="12"/>
      <c r="DN12" s="12"/>
      <c r="DO12" s="12"/>
      <c r="DP12" s="12"/>
      <c r="DQ12" s="12"/>
      <c r="DR12" s="12"/>
      <c r="DS12" s="12"/>
      <c r="DT12" s="12"/>
      <c r="DU12" s="12"/>
      <c r="DV12" s="12"/>
      <c r="DW12" s="12"/>
      <c r="DX12" s="12"/>
      <c r="DY12" s="12"/>
      <c r="DZ12" s="12"/>
      <c r="EA12" s="12"/>
      <c r="EB12" s="12"/>
      <c r="EC12" s="12"/>
      <c r="ED12" s="12"/>
      <c r="EE12" s="12"/>
      <c r="EF12" s="12"/>
      <c r="EG12" s="12"/>
      <c r="EH12" s="12"/>
      <c r="EI12" s="12"/>
      <c r="EJ12" s="12"/>
      <c r="EK12" s="12"/>
      <c r="EL12" s="12"/>
      <c r="EM12" s="12"/>
      <c r="EN12" s="12"/>
      <c r="EO12" s="12"/>
      <c r="EP12" s="12"/>
      <c r="EQ12" s="12"/>
      <c r="ER12" s="12"/>
      <c r="ES12" s="12"/>
      <c r="ET12" s="12"/>
      <c r="EU12" s="12"/>
      <c r="EV12" s="12"/>
      <c r="EW12" s="12"/>
      <c r="EX12" s="12"/>
      <c r="EY12" s="12"/>
      <c r="EZ12" s="12"/>
      <c r="FA12" s="12"/>
      <c r="FB12" s="12"/>
      <c r="FC12" s="12"/>
      <c r="FD12" s="12"/>
      <c r="FE12" s="12"/>
      <c r="FF12" s="12"/>
      <c r="FG12" s="12"/>
      <c r="FH12" s="12"/>
      <c r="FI12" s="12"/>
      <c r="FJ12" s="12"/>
      <c r="FK12" s="12"/>
      <c r="FL12" s="12"/>
      <c r="FM12" s="12"/>
      <c r="FN12" s="12"/>
      <c r="FO12" s="12"/>
      <c r="FP12" s="12"/>
      <c r="FQ12" s="12"/>
      <c r="FR12" s="12"/>
      <c r="FS12" s="12"/>
      <c r="FT12" s="12"/>
      <c r="FU12" s="12"/>
      <c r="FV12" s="12"/>
      <c r="FW12" s="12"/>
      <c r="FX12" s="12"/>
      <c r="FY12" s="12"/>
      <c r="FZ12" s="12"/>
      <c r="GA12" s="12"/>
      <c r="GB12" s="12"/>
      <c r="GC12" s="12"/>
      <c r="GD12" s="12"/>
      <c r="GE12" s="12"/>
      <c r="GF12" s="12"/>
      <c r="GG12" s="12"/>
      <c r="GH12" s="12"/>
      <c r="GI12" s="12"/>
      <c r="GJ12" s="12"/>
      <c r="GK12" s="12"/>
      <c r="GL12" s="12"/>
      <c r="GM12" s="12"/>
      <c r="GN12" s="12"/>
      <c r="GO12" s="12"/>
      <c r="GP12" s="12"/>
      <c r="GQ12" s="12"/>
      <c r="GR12" s="12"/>
      <c r="GS12" s="12"/>
      <c r="GT12" s="12"/>
      <c r="GU12" s="12"/>
      <c r="GV12" s="12"/>
      <c r="GW12" s="12"/>
      <c r="GX12" s="12"/>
      <c r="GY12" s="12"/>
      <c r="GZ12" s="12"/>
      <c r="HA12" s="12"/>
      <c r="HB12" s="12"/>
      <c r="HC12" s="12"/>
      <c r="HD12" s="12"/>
      <c r="HE12" s="12"/>
      <c r="HF12" s="12"/>
    </row>
    <row r="13" spans="1:214" ht="22.5" x14ac:dyDescent="0.2">
      <c r="A13" s="19">
        <v>2</v>
      </c>
      <c r="B13" s="20" t="s">
        <v>25</v>
      </c>
      <c r="C13" s="21" t="s">
        <v>18</v>
      </c>
      <c r="D13" s="22">
        <v>0.39200000000000002</v>
      </c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  <c r="BY13" s="12"/>
      <c r="BZ13" s="12"/>
      <c r="CA13" s="12"/>
      <c r="CB13" s="12"/>
      <c r="CC13" s="12"/>
      <c r="CD13" s="12"/>
      <c r="CE13" s="12"/>
      <c r="CF13" s="12"/>
      <c r="CG13" s="12"/>
      <c r="CH13" s="12"/>
      <c r="CI13" s="12"/>
      <c r="CJ13" s="12"/>
      <c r="CK13" s="12"/>
      <c r="CL13" s="12"/>
      <c r="CM13" s="12"/>
      <c r="CN13" s="12"/>
      <c r="CO13" s="12"/>
      <c r="CP13" s="12"/>
      <c r="CQ13" s="12"/>
      <c r="CR13" s="12"/>
      <c r="CS13" s="12"/>
      <c r="CT13" s="12"/>
      <c r="CU13" s="12"/>
      <c r="CV13" s="12"/>
      <c r="CW13" s="12"/>
      <c r="CX13" s="12"/>
      <c r="CY13" s="12"/>
      <c r="CZ13" s="12"/>
      <c r="DA13" s="12"/>
      <c r="DB13" s="12"/>
      <c r="DC13" s="12"/>
      <c r="DD13" s="12"/>
      <c r="DE13" s="12"/>
      <c r="DF13" s="12"/>
      <c r="DG13" s="12"/>
      <c r="DH13" s="12"/>
      <c r="DI13" s="12"/>
      <c r="DJ13" s="12"/>
      <c r="DK13" s="12"/>
      <c r="DL13" s="12"/>
      <c r="DM13" s="12"/>
      <c r="DN13" s="12"/>
      <c r="DO13" s="12"/>
      <c r="DP13" s="12"/>
      <c r="DQ13" s="12"/>
      <c r="DR13" s="12"/>
      <c r="DS13" s="12"/>
      <c r="DT13" s="12"/>
      <c r="DU13" s="12"/>
      <c r="DV13" s="12"/>
      <c r="DW13" s="12"/>
      <c r="DX13" s="12"/>
      <c r="DY13" s="12"/>
      <c r="DZ13" s="12"/>
      <c r="EA13" s="12"/>
      <c r="EB13" s="12"/>
      <c r="EC13" s="12"/>
      <c r="ED13" s="12"/>
      <c r="EE13" s="12"/>
      <c r="EF13" s="12"/>
      <c r="EG13" s="12"/>
      <c r="EH13" s="12"/>
      <c r="EI13" s="12"/>
      <c r="EJ13" s="12"/>
      <c r="EK13" s="12"/>
      <c r="EL13" s="12"/>
      <c r="EM13" s="12"/>
      <c r="EN13" s="12"/>
      <c r="EO13" s="12"/>
      <c r="EP13" s="12"/>
      <c r="EQ13" s="12"/>
      <c r="ER13" s="12"/>
      <c r="ES13" s="12"/>
      <c r="ET13" s="12"/>
      <c r="EU13" s="12"/>
      <c r="EV13" s="12"/>
      <c r="EW13" s="12"/>
      <c r="EX13" s="12"/>
      <c r="EY13" s="12"/>
      <c r="EZ13" s="12"/>
      <c r="FA13" s="12"/>
      <c r="FB13" s="12"/>
      <c r="FC13" s="12"/>
      <c r="FD13" s="12"/>
      <c r="FE13" s="12"/>
      <c r="FF13" s="12"/>
      <c r="FG13" s="12"/>
      <c r="FH13" s="12"/>
      <c r="FI13" s="12"/>
      <c r="FJ13" s="12"/>
      <c r="FK13" s="12"/>
      <c r="FL13" s="12"/>
      <c r="FM13" s="12"/>
      <c r="FN13" s="12"/>
      <c r="FO13" s="12"/>
      <c r="FP13" s="12"/>
      <c r="FQ13" s="12"/>
      <c r="FR13" s="12"/>
      <c r="FS13" s="12"/>
      <c r="FT13" s="12"/>
      <c r="FU13" s="12"/>
      <c r="FV13" s="12"/>
      <c r="FW13" s="12"/>
      <c r="FX13" s="12"/>
      <c r="FY13" s="12"/>
      <c r="FZ13" s="12"/>
      <c r="GA13" s="12"/>
      <c r="GB13" s="12"/>
      <c r="GC13" s="12"/>
      <c r="GD13" s="12"/>
      <c r="GE13" s="12"/>
      <c r="GF13" s="12"/>
      <c r="GG13" s="12"/>
      <c r="GH13" s="12"/>
      <c r="GI13" s="12"/>
      <c r="GJ13" s="12"/>
      <c r="GK13" s="12"/>
      <c r="GL13" s="12"/>
      <c r="GM13" s="12"/>
      <c r="GN13" s="12"/>
      <c r="GO13" s="12"/>
      <c r="GP13" s="12"/>
      <c r="GQ13" s="12"/>
      <c r="GR13" s="12"/>
      <c r="GS13" s="12"/>
      <c r="GT13" s="12"/>
      <c r="GU13" s="12"/>
      <c r="GV13" s="12"/>
      <c r="GW13" s="12"/>
      <c r="GX13" s="12"/>
      <c r="GY13" s="12"/>
      <c r="GZ13" s="12"/>
      <c r="HA13" s="12"/>
      <c r="HB13" s="12"/>
      <c r="HC13" s="12"/>
      <c r="HD13" s="12"/>
      <c r="HE13" s="12"/>
      <c r="HF13" s="12"/>
    </row>
    <row r="14" spans="1:214" ht="36" x14ac:dyDescent="0.2">
      <c r="A14" s="19">
        <v>3</v>
      </c>
      <c r="B14" s="20" t="s">
        <v>29</v>
      </c>
      <c r="C14" s="21" t="s">
        <v>18</v>
      </c>
      <c r="D14" s="22">
        <v>0.39200000000000002</v>
      </c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  <c r="CY14" s="12"/>
      <c r="CZ14" s="12"/>
      <c r="DA14" s="12"/>
      <c r="DB14" s="12"/>
      <c r="DC14" s="12"/>
      <c r="DD14" s="12"/>
      <c r="DE14" s="12"/>
      <c r="DF14" s="12"/>
      <c r="DG14" s="12"/>
      <c r="DH14" s="12"/>
      <c r="DI14" s="12"/>
      <c r="DJ14" s="12"/>
      <c r="DK14" s="12"/>
      <c r="DL14" s="12"/>
      <c r="DM14" s="12"/>
      <c r="DN14" s="12"/>
      <c r="DO14" s="12"/>
      <c r="DP14" s="12"/>
      <c r="DQ14" s="12"/>
      <c r="DR14" s="12"/>
      <c r="DS14" s="12"/>
      <c r="DT14" s="12"/>
      <c r="DU14" s="12"/>
      <c r="DV14" s="12"/>
      <c r="DW14" s="12"/>
      <c r="DX14" s="12"/>
      <c r="DY14" s="12"/>
      <c r="DZ14" s="12"/>
      <c r="EA14" s="12"/>
      <c r="EB14" s="12"/>
      <c r="EC14" s="12"/>
      <c r="ED14" s="12"/>
      <c r="EE14" s="12"/>
      <c r="EF14" s="12"/>
      <c r="EG14" s="12"/>
      <c r="EH14" s="12"/>
      <c r="EI14" s="12"/>
      <c r="EJ14" s="12"/>
      <c r="EK14" s="12"/>
      <c r="EL14" s="12"/>
      <c r="EM14" s="12"/>
      <c r="EN14" s="12"/>
      <c r="EO14" s="12"/>
      <c r="EP14" s="12"/>
      <c r="EQ14" s="12"/>
      <c r="ER14" s="12"/>
      <c r="ES14" s="12"/>
      <c r="ET14" s="12"/>
      <c r="EU14" s="12"/>
      <c r="EV14" s="12"/>
      <c r="EW14" s="12"/>
      <c r="EX14" s="12"/>
      <c r="EY14" s="12"/>
      <c r="EZ14" s="12"/>
      <c r="FA14" s="12"/>
      <c r="FB14" s="12"/>
      <c r="FC14" s="12"/>
      <c r="FD14" s="12"/>
      <c r="FE14" s="12"/>
      <c r="FF14" s="12"/>
      <c r="FG14" s="12"/>
      <c r="FH14" s="12"/>
      <c r="FI14" s="12"/>
      <c r="FJ14" s="12"/>
      <c r="FK14" s="12"/>
      <c r="FL14" s="12"/>
      <c r="FM14" s="12"/>
      <c r="FN14" s="12"/>
      <c r="FO14" s="12"/>
      <c r="FP14" s="12"/>
      <c r="FQ14" s="12"/>
      <c r="FR14" s="12"/>
      <c r="FS14" s="12"/>
      <c r="FT14" s="12"/>
      <c r="FU14" s="12"/>
      <c r="FV14" s="12"/>
      <c r="FW14" s="12"/>
      <c r="FX14" s="12"/>
      <c r="FY14" s="12"/>
      <c r="FZ14" s="12"/>
      <c r="GA14" s="12"/>
      <c r="GB14" s="12"/>
      <c r="GC14" s="12"/>
      <c r="GD14" s="12"/>
      <c r="GE14" s="12"/>
      <c r="GF14" s="12"/>
      <c r="GG14" s="12"/>
      <c r="GH14" s="12"/>
      <c r="GI14" s="12"/>
      <c r="GJ14" s="12"/>
      <c r="GK14" s="12"/>
      <c r="GL14" s="12"/>
      <c r="GM14" s="12"/>
      <c r="GN14" s="12"/>
      <c r="GO14" s="12"/>
      <c r="GP14" s="12"/>
      <c r="GQ14" s="12"/>
      <c r="GR14" s="12"/>
      <c r="GS14" s="12"/>
      <c r="GT14" s="12"/>
      <c r="GU14" s="12"/>
      <c r="GV14" s="12"/>
      <c r="GW14" s="12"/>
      <c r="GX14" s="12"/>
      <c r="GY14" s="12"/>
      <c r="GZ14" s="12"/>
      <c r="HA14" s="12"/>
      <c r="HB14" s="12"/>
      <c r="HC14" s="12"/>
      <c r="HD14" s="12"/>
      <c r="HE14" s="12"/>
      <c r="HF14" s="12"/>
    </row>
    <row r="15" spans="1:214" ht="24" x14ac:dyDescent="0.2">
      <c r="A15" s="19">
        <v>4</v>
      </c>
      <c r="B15" s="20" t="s">
        <v>33</v>
      </c>
      <c r="C15" s="21" t="s">
        <v>34</v>
      </c>
      <c r="D15" s="22">
        <v>470.4</v>
      </c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  <c r="DA15" s="12"/>
      <c r="DB15" s="12"/>
      <c r="DC15" s="12"/>
      <c r="DD15" s="12"/>
      <c r="DE15" s="12"/>
      <c r="DF15" s="12"/>
      <c r="DG15" s="12"/>
      <c r="DH15" s="12"/>
      <c r="DI15" s="12"/>
      <c r="DJ15" s="12"/>
      <c r="DK15" s="12"/>
      <c r="DL15" s="12"/>
      <c r="DM15" s="12"/>
      <c r="DN15" s="12"/>
      <c r="DO15" s="12"/>
      <c r="DP15" s="12"/>
      <c r="DQ15" s="12"/>
      <c r="DR15" s="12"/>
      <c r="DS15" s="12"/>
      <c r="DT15" s="12"/>
      <c r="DU15" s="12"/>
      <c r="DV15" s="12"/>
      <c r="DW15" s="12"/>
      <c r="DX15" s="12"/>
      <c r="DY15" s="12"/>
      <c r="DZ15" s="12"/>
      <c r="EA15" s="12"/>
      <c r="EB15" s="12"/>
      <c r="EC15" s="12"/>
      <c r="ED15" s="12"/>
      <c r="EE15" s="12"/>
      <c r="EF15" s="12"/>
      <c r="EG15" s="12"/>
      <c r="EH15" s="12"/>
      <c r="EI15" s="12"/>
      <c r="EJ15" s="12"/>
      <c r="EK15" s="12"/>
      <c r="EL15" s="12"/>
      <c r="EM15" s="12"/>
      <c r="EN15" s="12"/>
      <c r="EO15" s="12"/>
      <c r="EP15" s="12"/>
      <c r="EQ15" s="12"/>
      <c r="ER15" s="12"/>
      <c r="ES15" s="12"/>
      <c r="ET15" s="12"/>
      <c r="EU15" s="12"/>
      <c r="EV15" s="12"/>
      <c r="EW15" s="12"/>
      <c r="EX15" s="12"/>
      <c r="EY15" s="12"/>
      <c r="EZ15" s="12"/>
      <c r="FA15" s="12"/>
      <c r="FB15" s="12"/>
      <c r="FC15" s="12"/>
      <c r="FD15" s="12"/>
      <c r="FE15" s="12"/>
      <c r="FF15" s="12"/>
      <c r="FG15" s="12"/>
      <c r="FH15" s="12"/>
      <c r="FI15" s="12"/>
      <c r="FJ15" s="12"/>
      <c r="FK15" s="12"/>
      <c r="FL15" s="12"/>
      <c r="FM15" s="12"/>
      <c r="FN15" s="12"/>
      <c r="FO15" s="12"/>
      <c r="FP15" s="12"/>
      <c r="FQ15" s="12"/>
      <c r="FR15" s="12"/>
      <c r="FS15" s="12"/>
      <c r="FT15" s="12"/>
      <c r="FU15" s="12"/>
      <c r="FV15" s="12"/>
      <c r="FW15" s="12"/>
      <c r="FX15" s="12"/>
      <c r="FY15" s="12"/>
      <c r="FZ15" s="12"/>
      <c r="GA15" s="12"/>
      <c r="GB15" s="12"/>
      <c r="GC15" s="12"/>
      <c r="GD15" s="12"/>
      <c r="GE15" s="12"/>
      <c r="GF15" s="12"/>
      <c r="GG15" s="12"/>
      <c r="GH15" s="12"/>
      <c r="GI15" s="12"/>
      <c r="GJ15" s="12"/>
      <c r="GK15" s="12"/>
      <c r="GL15" s="12"/>
      <c r="GM15" s="12"/>
      <c r="GN15" s="12"/>
      <c r="GO15" s="12"/>
      <c r="GP15" s="12"/>
      <c r="GQ15" s="12"/>
      <c r="GR15" s="12"/>
      <c r="GS15" s="12"/>
      <c r="GT15" s="12"/>
      <c r="GU15" s="12"/>
      <c r="GV15" s="12"/>
      <c r="GW15" s="12"/>
      <c r="GX15" s="12"/>
      <c r="GY15" s="12"/>
      <c r="GZ15" s="12"/>
      <c r="HA15" s="12"/>
      <c r="HB15" s="12"/>
      <c r="HC15" s="12"/>
      <c r="HD15" s="12"/>
      <c r="HE15" s="12"/>
      <c r="HF15" s="12"/>
    </row>
    <row r="16" spans="1:214" ht="22.5" x14ac:dyDescent="0.2">
      <c r="A16" s="19">
        <v>5</v>
      </c>
      <c r="B16" s="20" t="s">
        <v>41</v>
      </c>
      <c r="C16" s="21" t="s">
        <v>18</v>
      </c>
      <c r="D16" s="22">
        <v>0.39200000000000002</v>
      </c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  <c r="CY16" s="12"/>
      <c r="CZ16" s="12"/>
      <c r="DA16" s="12"/>
      <c r="DB16" s="12"/>
      <c r="DC16" s="12"/>
      <c r="DD16" s="12"/>
      <c r="DE16" s="12"/>
      <c r="DF16" s="12"/>
      <c r="DG16" s="12"/>
      <c r="DH16" s="12"/>
      <c r="DI16" s="12"/>
      <c r="DJ16" s="12"/>
      <c r="DK16" s="12"/>
      <c r="DL16" s="12"/>
      <c r="DM16" s="12"/>
      <c r="DN16" s="12"/>
      <c r="DO16" s="12"/>
      <c r="DP16" s="12"/>
      <c r="DQ16" s="12"/>
      <c r="DR16" s="12"/>
      <c r="DS16" s="12"/>
      <c r="DT16" s="12"/>
      <c r="DU16" s="12"/>
      <c r="DV16" s="12"/>
      <c r="DW16" s="12"/>
      <c r="DX16" s="12"/>
      <c r="DY16" s="12"/>
      <c r="DZ16" s="12"/>
      <c r="EA16" s="12"/>
      <c r="EB16" s="12"/>
      <c r="EC16" s="12"/>
      <c r="ED16" s="12"/>
      <c r="EE16" s="12"/>
      <c r="EF16" s="12"/>
      <c r="EG16" s="12"/>
      <c r="EH16" s="12"/>
      <c r="EI16" s="12"/>
      <c r="EJ16" s="12"/>
      <c r="EK16" s="12"/>
      <c r="EL16" s="12"/>
      <c r="EM16" s="12"/>
      <c r="EN16" s="12"/>
      <c r="EO16" s="12"/>
      <c r="EP16" s="12"/>
      <c r="EQ16" s="12"/>
      <c r="ER16" s="12"/>
      <c r="ES16" s="12"/>
      <c r="ET16" s="12"/>
      <c r="EU16" s="12"/>
      <c r="EV16" s="12"/>
      <c r="EW16" s="12"/>
      <c r="EX16" s="12"/>
      <c r="EY16" s="12"/>
      <c r="EZ16" s="12"/>
      <c r="FA16" s="12"/>
      <c r="FB16" s="12"/>
      <c r="FC16" s="12"/>
      <c r="FD16" s="12"/>
      <c r="FE16" s="12"/>
      <c r="FF16" s="12"/>
      <c r="FG16" s="12"/>
      <c r="FH16" s="12"/>
      <c r="FI16" s="12"/>
      <c r="FJ16" s="12"/>
      <c r="FK16" s="12"/>
      <c r="FL16" s="12"/>
      <c r="FM16" s="12"/>
      <c r="FN16" s="12"/>
      <c r="FO16" s="12"/>
      <c r="FP16" s="12"/>
      <c r="FQ16" s="12"/>
      <c r="FR16" s="12"/>
      <c r="FS16" s="12"/>
      <c r="FT16" s="12"/>
      <c r="FU16" s="12"/>
      <c r="FV16" s="12"/>
      <c r="FW16" s="12"/>
      <c r="FX16" s="12"/>
      <c r="FY16" s="12"/>
      <c r="FZ16" s="12"/>
      <c r="GA16" s="12"/>
      <c r="GB16" s="12"/>
      <c r="GC16" s="12"/>
      <c r="GD16" s="12"/>
      <c r="GE16" s="12"/>
      <c r="GF16" s="12"/>
      <c r="GG16" s="12"/>
      <c r="GH16" s="12"/>
      <c r="GI16" s="12"/>
      <c r="GJ16" s="12"/>
      <c r="GK16" s="12"/>
      <c r="GL16" s="12"/>
      <c r="GM16" s="12"/>
      <c r="GN16" s="12"/>
      <c r="GO16" s="12"/>
      <c r="GP16" s="12"/>
      <c r="GQ16" s="12"/>
      <c r="GR16" s="12"/>
      <c r="GS16" s="12"/>
      <c r="GT16" s="12"/>
      <c r="GU16" s="12"/>
      <c r="GV16" s="12"/>
      <c r="GW16" s="12"/>
      <c r="GX16" s="12"/>
      <c r="GY16" s="12"/>
      <c r="GZ16" s="12"/>
      <c r="HA16" s="12"/>
      <c r="HB16" s="12"/>
      <c r="HC16" s="12"/>
      <c r="HD16" s="12"/>
      <c r="HE16" s="12"/>
      <c r="HF16" s="12"/>
    </row>
    <row r="17" spans="1:4" ht="15.75" thickBot="1" x14ac:dyDescent="0.3">
      <c r="A17" s="62"/>
      <c r="B17" s="60" t="s">
        <v>231</v>
      </c>
      <c r="C17" s="62"/>
      <c r="D17" s="62"/>
    </row>
    <row r="18" spans="1:4" ht="36" x14ac:dyDescent="0.2">
      <c r="A18" s="24">
        <v>1</v>
      </c>
      <c r="B18" s="25" t="s">
        <v>226</v>
      </c>
      <c r="C18" s="26" t="s">
        <v>18</v>
      </c>
      <c r="D18" s="27">
        <v>0.95379999999999998</v>
      </c>
    </row>
    <row r="19" spans="1:4" ht="24" x14ac:dyDescent="0.2">
      <c r="A19" s="28">
        <v>2</v>
      </c>
      <c r="B19" s="29" t="s">
        <v>33</v>
      </c>
      <c r="C19" s="30" t="s">
        <v>34</v>
      </c>
      <c r="D19" s="31">
        <v>1669.15</v>
      </c>
    </row>
    <row r="20" spans="1:4" ht="22.5" x14ac:dyDescent="0.2">
      <c r="A20" s="28">
        <v>3</v>
      </c>
      <c r="B20" s="29" t="s">
        <v>227</v>
      </c>
      <c r="C20" s="30" t="s">
        <v>18</v>
      </c>
      <c r="D20" s="31">
        <v>0.95379999999999998</v>
      </c>
    </row>
    <row r="21" spans="1:4" ht="24" x14ac:dyDescent="0.2">
      <c r="A21" s="28">
        <v>4</v>
      </c>
      <c r="B21" s="29" t="s">
        <v>554</v>
      </c>
      <c r="C21" s="30" t="s">
        <v>228</v>
      </c>
      <c r="D21" s="31">
        <v>0.1638</v>
      </c>
    </row>
    <row r="22" spans="1:4" ht="22.5" x14ac:dyDescent="0.2">
      <c r="A22" s="28">
        <v>5</v>
      </c>
      <c r="B22" s="29" t="s">
        <v>229</v>
      </c>
      <c r="C22" s="30" t="s">
        <v>230</v>
      </c>
      <c r="D22" s="31">
        <v>61.02</v>
      </c>
    </row>
    <row r="23" spans="1:4" ht="24" x14ac:dyDescent="0.2">
      <c r="A23" s="28">
        <v>6</v>
      </c>
      <c r="B23" s="29" t="s">
        <v>630</v>
      </c>
      <c r="C23" s="30" t="s">
        <v>34</v>
      </c>
      <c r="D23" s="31">
        <v>52.16</v>
      </c>
    </row>
    <row r="24" spans="1:4" ht="15.75" thickBot="1" x14ac:dyDescent="0.3">
      <c r="A24" s="62"/>
      <c r="B24" s="60" t="s">
        <v>236</v>
      </c>
      <c r="C24" s="62"/>
      <c r="D24" s="62"/>
    </row>
    <row r="25" spans="1:4" ht="36" x14ac:dyDescent="0.2">
      <c r="A25" s="33">
        <v>1</v>
      </c>
      <c r="B25" s="34" t="s">
        <v>29</v>
      </c>
      <c r="C25" s="35" t="s">
        <v>18</v>
      </c>
      <c r="D25" s="36">
        <v>0.13507</v>
      </c>
    </row>
    <row r="26" spans="1:4" ht="24" x14ac:dyDescent="0.2">
      <c r="A26" s="37">
        <v>2</v>
      </c>
      <c r="B26" s="38" t="s">
        <v>33</v>
      </c>
      <c r="C26" s="39" t="s">
        <v>34</v>
      </c>
      <c r="D26" s="40">
        <v>236.3725</v>
      </c>
    </row>
    <row r="27" spans="1:4" ht="24" x14ac:dyDescent="0.2">
      <c r="A27" s="37">
        <v>3</v>
      </c>
      <c r="B27" s="38" t="s">
        <v>232</v>
      </c>
      <c r="C27" s="39" t="s">
        <v>18</v>
      </c>
      <c r="D27" s="40">
        <v>0.13006999999999999</v>
      </c>
    </row>
    <row r="28" spans="1:4" ht="22.5" x14ac:dyDescent="0.2">
      <c r="A28" s="37">
        <v>4</v>
      </c>
      <c r="B28" s="38" t="s">
        <v>233</v>
      </c>
      <c r="C28" s="39" t="s">
        <v>228</v>
      </c>
      <c r="D28" s="40">
        <v>0.05</v>
      </c>
    </row>
    <row r="29" spans="1:4" ht="33.75" x14ac:dyDescent="0.2">
      <c r="A29" s="37">
        <v>5</v>
      </c>
      <c r="B29" s="38" t="s">
        <v>234</v>
      </c>
      <c r="C29" s="39" t="s">
        <v>235</v>
      </c>
      <c r="D29" s="40">
        <v>1.3507</v>
      </c>
    </row>
    <row r="30" spans="1:4" ht="15.75" thickBot="1" x14ac:dyDescent="0.3">
      <c r="A30" s="62"/>
      <c r="B30" s="60" t="s">
        <v>243</v>
      </c>
      <c r="C30" s="62"/>
      <c r="D30" s="62"/>
    </row>
    <row r="31" spans="1:4" ht="67.5" x14ac:dyDescent="0.2">
      <c r="A31" s="33">
        <v>1</v>
      </c>
      <c r="B31" s="34" t="s">
        <v>237</v>
      </c>
      <c r="C31" s="35" t="s">
        <v>238</v>
      </c>
      <c r="D31" s="36">
        <v>0.49399999999999999</v>
      </c>
    </row>
    <row r="32" spans="1:4" ht="67.5" x14ac:dyDescent="0.2">
      <c r="A32" s="37">
        <v>2</v>
      </c>
      <c r="B32" s="38" t="s">
        <v>239</v>
      </c>
      <c r="C32" s="39" t="s">
        <v>238</v>
      </c>
      <c r="D32" s="40">
        <v>1.448</v>
      </c>
    </row>
    <row r="33" spans="1:4" ht="56.25" x14ac:dyDescent="0.2">
      <c r="A33" s="37">
        <v>3</v>
      </c>
      <c r="B33" s="38" t="s">
        <v>240</v>
      </c>
      <c r="C33" s="39" t="s">
        <v>241</v>
      </c>
      <c r="D33" s="40">
        <v>0.85</v>
      </c>
    </row>
    <row r="34" spans="1:4" ht="56.25" x14ac:dyDescent="0.2">
      <c r="A34" s="37">
        <v>4</v>
      </c>
      <c r="B34" s="38" t="s">
        <v>242</v>
      </c>
      <c r="C34" s="39" t="s">
        <v>241</v>
      </c>
      <c r="D34" s="40">
        <v>0.67</v>
      </c>
    </row>
    <row r="35" spans="1:4" s="32" customFormat="1" x14ac:dyDescent="0.2">
      <c r="B35" s="43"/>
    </row>
    <row r="36" spans="1:4" s="32" customFormat="1" ht="15" x14ac:dyDescent="0.25">
      <c r="A36" s="62"/>
      <c r="B36" s="63" t="s">
        <v>284</v>
      </c>
      <c r="C36" s="62"/>
      <c r="D36" s="62"/>
    </row>
    <row r="37" spans="1:4" s="32" customFormat="1" x14ac:dyDescent="0.2">
      <c r="B37" s="43"/>
    </row>
    <row r="38" spans="1:4" x14ac:dyDescent="0.2">
      <c r="A38" s="56"/>
      <c r="B38" s="103" t="s">
        <v>244</v>
      </c>
      <c r="C38" s="103"/>
      <c r="D38" s="103"/>
    </row>
    <row r="39" spans="1:4" x14ac:dyDescent="0.2">
      <c r="A39" s="56"/>
      <c r="B39" s="103" t="s">
        <v>245</v>
      </c>
      <c r="C39" s="103"/>
      <c r="D39" s="103"/>
    </row>
    <row r="40" spans="1:4" ht="13.5" thickBot="1" x14ac:dyDescent="0.25">
      <c r="A40" s="32"/>
      <c r="B40" s="32"/>
      <c r="C40" s="32"/>
      <c r="D40" s="32"/>
    </row>
    <row r="41" spans="1:4" ht="45" x14ac:dyDescent="0.2">
      <c r="A41" s="74">
        <v>1</v>
      </c>
      <c r="B41" s="78" t="s">
        <v>579</v>
      </c>
      <c r="C41" s="79" t="s">
        <v>246</v>
      </c>
      <c r="D41" s="80">
        <v>0.42</v>
      </c>
    </row>
    <row r="42" spans="1:4" ht="45" x14ac:dyDescent="0.2">
      <c r="A42" s="37">
        <v>2</v>
      </c>
      <c r="B42" s="82" t="s">
        <v>580</v>
      </c>
      <c r="C42" s="83" t="s">
        <v>246</v>
      </c>
      <c r="D42" s="84">
        <v>0.3</v>
      </c>
    </row>
    <row r="43" spans="1:4" ht="45" x14ac:dyDescent="0.2">
      <c r="A43" s="37">
        <v>3</v>
      </c>
      <c r="B43" s="82" t="s">
        <v>581</v>
      </c>
      <c r="C43" s="83" t="s">
        <v>246</v>
      </c>
      <c r="D43" s="84">
        <v>0.24</v>
      </c>
    </row>
    <row r="44" spans="1:4" ht="67.5" x14ac:dyDescent="0.2">
      <c r="A44" s="37">
        <v>4</v>
      </c>
      <c r="B44" s="82" t="s">
        <v>582</v>
      </c>
      <c r="C44" s="83" t="s">
        <v>238</v>
      </c>
      <c r="D44" s="84">
        <v>1.4999999999999999E-2</v>
      </c>
    </row>
    <row r="45" spans="1:4" s="75" customFormat="1" ht="33.75" x14ac:dyDescent="0.2">
      <c r="A45" s="87">
        <v>5</v>
      </c>
      <c r="B45" s="82" t="s">
        <v>583</v>
      </c>
      <c r="C45" s="83" t="s">
        <v>584</v>
      </c>
      <c r="D45" s="84">
        <v>3.5999999999999997E-2</v>
      </c>
    </row>
    <row r="46" spans="1:4" s="75" customFormat="1" ht="56.25" x14ac:dyDescent="0.2">
      <c r="A46" s="87">
        <v>6</v>
      </c>
      <c r="B46" s="82" t="s">
        <v>585</v>
      </c>
      <c r="C46" s="83" t="s">
        <v>241</v>
      </c>
      <c r="D46" s="84">
        <v>0.187</v>
      </c>
    </row>
    <row r="47" spans="1:4" x14ac:dyDescent="0.2">
      <c r="A47" s="86"/>
      <c r="B47" s="103" t="s">
        <v>247</v>
      </c>
      <c r="C47" s="103"/>
      <c r="D47" s="103"/>
    </row>
    <row r="48" spans="1:4" ht="13.5" thickBot="1" x14ac:dyDescent="0.25">
      <c r="A48" s="32"/>
      <c r="B48" s="32"/>
      <c r="C48" s="32"/>
      <c r="D48" s="32"/>
    </row>
    <row r="49" spans="1:4" ht="45" x14ac:dyDescent="0.2">
      <c r="A49" s="33">
        <v>1</v>
      </c>
      <c r="B49" s="78" t="s">
        <v>586</v>
      </c>
      <c r="C49" s="79" t="s">
        <v>246</v>
      </c>
      <c r="D49" s="80">
        <v>0.21</v>
      </c>
    </row>
    <row r="50" spans="1:4" ht="33.75" x14ac:dyDescent="0.2">
      <c r="A50" s="37">
        <v>2</v>
      </c>
      <c r="B50" s="82" t="s">
        <v>587</v>
      </c>
      <c r="C50" s="83" t="s">
        <v>249</v>
      </c>
      <c r="D50" s="84">
        <v>1.2999999999999999E-2</v>
      </c>
    </row>
    <row r="51" spans="1:4" ht="33.75" x14ac:dyDescent="0.2">
      <c r="A51" s="37">
        <v>3</v>
      </c>
      <c r="B51" s="82" t="s">
        <v>248</v>
      </c>
      <c r="C51" s="83" t="s">
        <v>249</v>
      </c>
      <c r="D51" s="84">
        <v>2E-3</v>
      </c>
    </row>
    <row r="52" spans="1:4" s="75" customFormat="1" ht="24" x14ac:dyDescent="0.2">
      <c r="A52" s="87">
        <v>4</v>
      </c>
      <c r="B52" s="82" t="s">
        <v>588</v>
      </c>
      <c r="C52" s="83" t="s">
        <v>589</v>
      </c>
      <c r="D52" s="84">
        <v>8.9999999999999998E-4</v>
      </c>
    </row>
    <row r="53" spans="1:4" x14ac:dyDescent="0.2">
      <c r="A53" s="86"/>
      <c r="B53" s="103" t="s">
        <v>250</v>
      </c>
      <c r="C53" s="103"/>
      <c r="D53" s="103"/>
    </row>
    <row r="54" spans="1:4" ht="13.5" thickBot="1" x14ac:dyDescent="0.25">
      <c r="A54" s="32"/>
      <c r="B54" s="32"/>
      <c r="C54" s="32"/>
      <c r="D54" s="32"/>
    </row>
    <row r="55" spans="1:4" ht="33.75" x14ac:dyDescent="0.2">
      <c r="A55" s="33">
        <v>1</v>
      </c>
      <c r="B55" s="78" t="s">
        <v>596</v>
      </c>
      <c r="C55" s="79" t="s">
        <v>251</v>
      </c>
      <c r="D55" s="80">
        <v>0.44</v>
      </c>
    </row>
    <row r="56" spans="1:4" ht="56.25" x14ac:dyDescent="0.2">
      <c r="A56" s="37">
        <v>2</v>
      </c>
      <c r="B56" s="38" t="s">
        <v>252</v>
      </c>
      <c r="C56" s="39" t="s">
        <v>253</v>
      </c>
      <c r="D56" s="40">
        <v>0.2</v>
      </c>
    </row>
    <row r="57" spans="1:4" ht="22.5" x14ac:dyDescent="0.2">
      <c r="A57" s="37">
        <v>3</v>
      </c>
      <c r="B57" s="38" t="s">
        <v>254</v>
      </c>
      <c r="C57" s="39" t="s">
        <v>255</v>
      </c>
      <c r="D57" s="40">
        <v>4.3999999999999997E-2</v>
      </c>
    </row>
    <row r="58" spans="1:4" ht="56.25" x14ac:dyDescent="0.2">
      <c r="A58" s="37">
        <v>4</v>
      </c>
      <c r="B58" s="38" t="s">
        <v>256</v>
      </c>
      <c r="C58" s="39" t="s">
        <v>257</v>
      </c>
      <c r="D58" s="40">
        <v>4.3999999999999997E-2</v>
      </c>
    </row>
    <row r="59" spans="1:4" s="75" customFormat="1" x14ac:dyDescent="0.2">
      <c r="A59" s="73"/>
      <c r="B59" s="89" t="s">
        <v>590</v>
      </c>
      <c r="C59" s="68"/>
      <c r="D59" s="69"/>
    </row>
    <row r="60" spans="1:4" s="75" customFormat="1" x14ac:dyDescent="0.2">
      <c r="A60" s="66"/>
      <c r="B60" s="89" t="s">
        <v>261</v>
      </c>
      <c r="C60" s="68"/>
      <c r="D60" s="69"/>
    </row>
    <row r="61" spans="1:4" s="75" customFormat="1" ht="13.5" thickBot="1" x14ac:dyDescent="0.25">
      <c r="A61" s="66"/>
      <c r="B61" s="67"/>
      <c r="C61" s="68"/>
      <c r="D61" s="69"/>
    </row>
    <row r="62" spans="1:4" s="75" customFormat="1" ht="56.25" x14ac:dyDescent="0.2">
      <c r="A62" s="87">
        <v>1</v>
      </c>
      <c r="B62" s="78" t="s">
        <v>240</v>
      </c>
      <c r="C62" s="79" t="s">
        <v>241</v>
      </c>
      <c r="D62" s="80">
        <v>0.52800000000000002</v>
      </c>
    </row>
    <row r="63" spans="1:4" s="75" customFormat="1" ht="33.75" x14ac:dyDescent="0.2">
      <c r="A63" s="87">
        <v>2</v>
      </c>
      <c r="B63" s="82" t="s">
        <v>262</v>
      </c>
      <c r="C63" s="83" t="s">
        <v>263</v>
      </c>
      <c r="D63" s="84">
        <v>0.52800000000000002</v>
      </c>
    </row>
    <row r="64" spans="1:4" s="75" customFormat="1" x14ac:dyDescent="0.2">
      <c r="A64" s="73"/>
      <c r="B64" s="95" t="s">
        <v>264</v>
      </c>
      <c r="C64" s="90"/>
      <c r="D64" s="91"/>
    </row>
    <row r="65" spans="1:4" s="75" customFormat="1" ht="13.5" thickBot="1" x14ac:dyDescent="0.25">
      <c r="A65" s="88"/>
      <c r="B65" s="92"/>
      <c r="C65" s="93"/>
      <c r="D65" s="94"/>
    </row>
    <row r="66" spans="1:4" s="75" customFormat="1" ht="56.25" x14ac:dyDescent="0.2">
      <c r="A66" s="87">
        <v>3</v>
      </c>
      <c r="B66" s="78" t="s">
        <v>265</v>
      </c>
      <c r="C66" s="79" t="s">
        <v>259</v>
      </c>
      <c r="D66" s="80">
        <v>0.04</v>
      </c>
    </row>
    <row r="67" spans="1:4" s="75" customFormat="1" ht="56.25" x14ac:dyDescent="0.2">
      <c r="A67" s="87">
        <v>4</v>
      </c>
      <c r="B67" s="82" t="s">
        <v>266</v>
      </c>
      <c r="C67" s="83" t="s">
        <v>267</v>
      </c>
      <c r="D67" s="84">
        <v>0.04</v>
      </c>
    </row>
    <row r="68" spans="1:4" s="75" customFormat="1" x14ac:dyDescent="0.2">
      <c r="A68" s="87">
        <v>5</v>
      </c>
      <c r="B68" s="82" t="s">
        <v>268</v>
      </c>
      <c r="C68" s="83" t="s">
        <v>269</v>
      </c>
      <c r="D68" s="84">
        <v>0.25</v>
      </c>
    </row>
    <row r="69" spans="1:4" s="75" customFormat="1" x14ac:dyDescent="0.2">
      <c r="A69" s="73"/>
      <c r="B69" s="95" t="s">
        <v>270</v>
      </c>
      <c r="C69" s="90"/>
      <c r="D69" s="91"/>
    </row>
    <row r="70" spans="1:4" s="75" customFormat="1" ht="13.5" thickBot="1" x14ac:dyDescent="0.25">
      <c r="A70" s="88"/>
      <c r="B70" s="92"/>
      <c r="C70" s="93"/>
      <c r="D70" s="94"/>
    </row>
    <row r="71" spans="1:4" s="75" customFormat="1" ht="33.75" x14ac:dyDescent="0.2">
      <c r="A71" s="87">
        <v>6</v>
      </c>
      <c r="B71" s="78" t="s">
        <v>271</v>
      </c>
      <c r="C71" s="79" t="s">
        <v>251</v>
      </c>
      <c r="D71" s="80">
        <v>1.0500000000000001E-2</v>
      </c>
    </row>
    <row r="72" spans="1:4" s="75" customFormat="1" ht="56.25" x14ac:dyDescent="0.2">
      <c r="A72" s="87">
        <v>7</v>
      </c>
      <c r="B72" s="82" t="s">
        <v>272</v>
      </c>
      <c r="C72" s="83" t="s">
        <v>253</v>
      </c>
      <c r="D72" s="84">
        <v>5.0000000000000001E-3</v>
      </c>
    </row>
    <row r="73" spans="1:4" s="75" customFormat="1" ht="56.25" x14ac:dyDescent="0.2">
      <c r="A73" s="87">
        <v>8</v>
      </c>
      <c r="B73" s="82" t="s">
        <v>273</v>
      </c>
      <c r="C73" s="83" t="s">
        <v>274</v>
      </c>
      <c r="D73" s="84">
        <v>3.0000000000000001E-3</v>
      </c>
    </row>
    <row r="74" spans="1:4" s="75" customFormat="1" ht="56.25" x14ac:dyDescent="0.2">
      <c r="A74" s="87">
        <v>9</v>
      </c>
      <c r="B74" s="82" t="s">
        <v>275</v>
      </c>
      <c r="C74" s="83" t="s">
        <v>276</v>
      </c>
      <c r="D74" s="84">
        <v>3.0000000000000001E-3</v>
      </c>
    </row>
    <row r="75" spans="1:4" s="75" customFormat="1" x14ac:dyDescent="0.2">
      <c r="A75" s="73"/>
      <c r="B75" s="95" t="s">
        <v>277</v>
      </c>
      <c r="C75" s="90"/>
      <c r="D75" s="91"/>
    </row>
    <row r="76" spans="1:4" s="75" customFormat="1" ht="13.5" thickBot="1" x14ac:dyDescent="0.25">
      <c r="A76" s="88"/>
      <c r="B76" s="92"/>
      <c r="C76" s="93"/>
      <c r="D76" s="94"/>
    </row>
    <row r="77" spans="1:4" s="75" customFormat="1" ht="33.75" x14ac:dyDescent="0.2">
      <c r="A77" s="87">
        <v>1</v>
      </c>
      <c r="B77" s="78" t="s">
        <v>278</v>
      </c>
      <c r="C77" s="79" t="s">
        <v>263</v>
      </c>
      <c r="D77" s="80">
        <v>0.24</v>
      </c>
    </row>
    <row r="78" spans="1:4" s="75" customFormat="1" ht="56.25" x14ac:dyDescent="0.2">
      <c r="A78" s="87"/>
      <c r="B78" s="82" t="s">
        <v>265</v>
      </c>
      <c r="C78" s="83" t="s">
        <v>259</v>
      </c>
      <c r="D78" s="84">
        <v>0.24</v>
      </c>
    </row>
    <row r="79" spans="1:4" x14ac:dyDescent="0.2">
      <c r="A79" s="71"/>
      <c r="B79" s="103" t="s">
        <v>279</v>
      </c>
      <c r="C79" s="103"/>
      <c r="D79" s="103"/>
    </row>
    <row r="80" spans="1:4" ht="13.5" thickBot="1" x14ac:dyDescent="0.25">
      <c r="A80" s="32"/>
      <c r="B80" s="32"/>
      <c r="C80" s="32"/>
      <c r="D80" s="32"/>
    </row>
    <row r="81" spans="1:4" ht="33.75" x14ac:dyDescent="0.2">
      <c r="A81" s="33">
        <v>1</v>
      </c>
      <c r="B81" s="34" t="s">
        <v>280</v>
      </c>
      <c r="C81" s="35" t="s">
        <v>251</v>
      </c>
      <c r="D81" s="36">
        <v>1.2E-2</v>
      </c>
    </row>
    <row r="82" spans="1:4" ht="56.25" x14ac:dyDescent="0.2">
      <c r="A82" s="37">
        <v>2</v>
      </c>
      <c r="B82" s="38" t="s">
        <v>281</v>
      </c>
      <c r="C82" s="39" t="s">
        <v>253</v>
      </c>
      <c r="D82" s="40">
        <v>0.01</v>
      </c>
    </row>
    <row r="83" spans="1:4" x14ac:dyDescent="0.2">
      <c r="A83" s="71"/>
      <c r="B83" s="103" t="s">
        <v>591</v>
      </c>
      <c r="C83" s="103"/>
      <c r="D83" s="103"/>
    </row>
    <row r="84" spans="1:4" x14ac:dyDescent="0.2">
      <c r="A84" s="32"/>
      <c r="B84" s="32"/>
      <c r="C84" s="32"/>
      <c r="D84" s="32"/>
    </row>
    <row r="85" spans="1:4" x14ac:dyDescent="0.2">
      <c r="A85" s="56"/>
      <c r="B85" s="103" t="s">
        <v>245</v>
      </c>
      <c r="C85" s="103"/>
      <c r="D85" s="103"/>
    </row>
    <row r="86" spans="1:4" ht="13.5" thickBot="1" x14ac:dyDescent="0.25">
      <c r="A86" s="32"/>
      <c r="B86" s="32"/>
      <c r="C86" s="32"/>
      <c r="D86" s="32"/>
    </row>
    <row r="87" spans="1:4" ht="45" x14ac:dyDescent="0.2">
      <c r="A87" s="33">
        <v>1</v>
      </c>
      <c r="B87" s="78" t="s">
        <v>579</v>
      </c>
      <c r="C87" s="79" t="s">
        <v>246</v>
      </c>
      <c r="D87" s="80">
        <v>0.42</v>
      </c>
    </row>
    <row r="88" spans="1:4" ht="45" x14ac:dyDescent="0.2">
      <c r="A88" s="37">
        <v>2</v>
      </c>
      <c r="B88" s="82" t="s">
        <v>580</v>
      </c>
      <c r="C88" s="83" t="s">
        <v>246</v>
      </c>
      <c r="D88" s="84">
        <v>0.42</v>
      </c>
    </row>
    <row r="89" spans="1:4" ht="45" x14ac:dyDescent="0.2">
      <c r="A89" s="37">
        <v>3</v>
      </c>
      <c r="B89" s="82" t="s">
        <v>581</v>
      </c>
      <c r="C89" s="83" t="s">
        <v>246</v>
      </c>
      <c r="D89" s="84">
        <v>0.12</v>
      </c>
    </row>
    <row r="90" spans="1:4" ht="67.5" x14ac:dyDescent="0.2">
      <c r="A90" s="37">
        <v>4</v>
      </c>
      <c r="B90" s="82" t="s">
        <v>582</v>
      </c>
      <c r="C90" s="83" t="s">
        <v>238</v>
      </c>
      <c r="D90" s="84">
        <v>1.4999999999999999E-2</v>
      </c>
    </row>
    <row r="91" spans="1:4" s="75" customFormat="1" ht="33.75" x14ac:dyDescent="0.2">
      <c r="A91" s="87">
        <v>5</v>
      </c>
      <c r="B91" s="82" t="s">
        <v>583</v>
      </c>
      <c r="C91" s="83" t="s">
        <v>584</v>
      </c>
      <c r="D91" s="84">
        <v>3.5999999999999997E-2</v>
      </c>
    </row>
    <row r="92" spans="1:4" s="75" customFormat="1" ht="56.25" x14ac:dyDescent="0.2">
      <c r="A92" s="87">
        <v>6</v>
      </c>
      <c r="B92" s="82" t="s">
        <v>585</v>
      </c>
      <c r="C92" s="83" t="s">
        <v>241</v>
      </c>
      <c r="D92" s="84">
        <v>0.17599999999999999</v>
      </c>
    </row>
    <row r="93" spans="1:4" x14ac:dyDescent="0.2">
      <c r="A93" s="86"/>
      <c r="B93" s="103" t="s">
        <v>247</v>
      </c>
      <c r="C93" s="103"/>
      <c r="D93" s="103"/>
    </row>
    <row r="94" spans="1:4" ht="13.5" thickBot="1" x14ac:dyDescent="0.25">
      <c r="A94" s="32"/>
      <c r="B94" s="32"/>
      <c r="C94" s="32"/>
      <c r="D94" s="32"/>
    </row>
    <row r="95" spans="1:4" ht="45" x14ac:dyDescent="0.2">
      <c r="A95" s="33">
        <v>1</v>
      </c>
      <c r="B95" s="78" t="s">
        <v>586</v>
      </c>
      <c r="C95" s="79" t="s">
        <v>246</v>
      </c>
      <c r="D95" s="80">
        <v>0.21</v>
      </c>
    </row>
    <row r="96" spans="1:4" ht="33.75" x14ac:dyDescent="0.2">
      <c r="A96" s="37">
        <v>2</v>
      </c>
      <c r="B96" s="82" t="s">
        <v>587</v>
      </c>
      <c r="C96" s="83" t="s">
        <v>249</v>
      </c>
      <c r="D96" s="84">
        <v>1.2999999999999999E-2</v>
      </c>
    </row>
    <row r="97" spans="1:4" ht="33.75" x14ac:dyDescent="0.2">
      <c r="A97" s="37">
        <v>3</v>
      </c>
      <c r="B97" s="82" t="s">
        <v>248</v>
      </c>
      <c r="C97" s="83" t="s">
        <v>249</v>
      </c>
      <c r="D97" s="84">
        <v>2E-3</v>
      </c>
    </row>
    <row r="98" spans="1:4" s="75" customFormat="1" ht="24" x14ac:dyDescent="0.2">
      <c r="A98" s="87"/>
      <c r="B98" s="82" t="s">
        <v>588</v>
      </c>
      <c r="C98" s="83" t="s">
        <v>589</v>
      </c>
      <c r="D98" s="84">
        <v>8.9999999999999998E-4</v>
      </c>
    </row>
    <row r="99" spans="1:4" x14ac:dyDescent="0.2">
      <c r="A99" s="86"/>
      <c r="B99" s="103" t="s">
        <v>250</v>
      </c>
      <c r="C99" s="103"/>
      <c r="D99" s="103"/>
    </row>
    <row r="100" spans="1:4" ht="13.5" thickBot="1" x14ac:dyDescent="0.25">
      <c r="A100" s="32"/>
      <c r="B100" s="32"/>
      <c r="C100" s="32"/>
      <c r="D100" s="32"/>
    </row>
    <row r="101" spans="1:4" ht="33.75" x14ac:dyDescent="0.2">
      <c r="A101" s="33">
        <v>1</v>
      </c>
      <c r="B101" s="34" t="s">
        <v>593</v>
      </c>
      <c r="C101" s="35" t="s">
        <v>251</v>
      </c>
      <c r="D101" s="36">
        <v>0.44</v>
      </c>
    </row>
    <row r="102" spans="1:4" ht="56.25" x14ac:dyDescent="0.2">
      <c r="A102" s="37">
        <v>2</v>
      </c>
      <c r="B102" s="38" t="s">
        <v>252</v>
      </c>
      <c r="C102" s="39" t="s">
        <v>253</v>
      </c>
      <c r="D102" s="40">
        <v>0.2</v>
      </c>
    </row>
    <row r="103" spans="1:4" ht="22.5" x14ac:dyDescent="0.2">
      <c r="A103" s="37">
        <v>3</v>
      </c>
      <c r="B103" s="38" t="s">
        <v>254</v>
      </c>
      <c r="C103" s="39" t="s">
        <v>255</v>
      </c>
      <c r="D103" s="40">
        <v>4.3999999999999997E-2</v>
      </c>
    </row>
    <row r="104" spans="1:4" ht="56.25" x14ac:dyDescent="0.2">
      <c r="A104" s="37">
        <v>4</v>
      </c>
      <c r="B104" s="38" t="s">
        <v>256</v>
      </c>
      <c r="C104" s="39" t="s">
        <v>257</v>
      </c>
      <c r="D104" s="40">
        <v>4.3999999999999997E-2</v>
      </c>
    </row>
    <row r="105" spans="1:4" ht="12.75" customHeight="1" x14ac:dyDescent="0.2">
      <c r="A105" s="71"/>
      <c r="B105" s="103" t="s">
        <v>282</v>
      </c>
      <c r="C105" s="103"/>
      <c r="D105" s="103"/>
    </row>
    <row r="106" spans="1:4" x14ac:dyDescent="0.2">
      <c r="A106" s="32"/>
      <c r="B106" s="32"/>
      <c r="C106" s="32"/>
      <c r="D106" s="32"/>
    </row>
    <row r="107" spans="1:4" x14ac:dyDescent="0.2">
      <c r="A107" s="42"/>
      <c r="B107" s="104" t="s">
        <v>261</v>
      </c>
      <c r="C107" s="104"/>
      <c r="D107" s="104"/>
    </row>
    <row r="108" spans="1:4" ht="13.5" thickBot="1" x14ac:dyDescent="0.25">
      <c r="A108" s="32"/>
      <c r="B108" s="32"/>
      <c r="C108" s="32"/>
      <c r="D108" s="32"/>
    </row>
    <row r="109" spans="1:4" ht="56.25" x14ac:dyDescent="0.2">
      <c r="A109" s="33">
        <v>1</v>
      </c>
      <c r="B109" s="78" t="s">
        <v>240</v>
      </c>
      <c r="C109" s="79" t="s">
        <v>241</v>
      </c>
      <c r="D109" s="80">
        <v>0.315</v>
      </c>
    </row>
    <row r="110" spans="1:4" ht="33.75" x14ac:dyDescent="0.2">
      <c r="A110" s="37">
        <v>2</v>
      </c>
      <c r="B110" s="82" t="s">
        <v>262</v>
      </c>
      <c r="C110" s="83" t="s">
        <v>263</v>
      </c>
      <c r="D110" s="84">
        <v>0.315</v>
      </c>
    </row>
    <row r="111" spans="1:4" x14ac:dyDescent="0.2">
      <c r="A111" s="42"/>
      <c r="B111" s="104" t="s">
        <v>264</v>
      </c>
      <c r="C111" s="104"/>
      <c r="D111" s="104"/>
    </row>
    <row r="112" spans="1:4" ht="13.5" thickBot="1" x14ac:dyDescent="0.25">
      <c r="A112" s="32"/>
      <c r="B112" s="32"/>
      <c r="C112" s="32"/>
      <c r="D112" s="32"/>
    </row>
    <row r="113" spans="1:4" ht="56.25" x14ac:dyDescent="0.2">
      <c r="A113" s="33">
        <v>3</v>
      </c>
      <c r="B113" s="78" t="s">
        <v>265</v>
      </c>
      <c r="C113" s="79" t="s">
        <v>259</v>
      </c>
      <c r="D113" s="80">
        <v>2.5000000000000001E-2</v>
      </c>
    </row>
    <row r="114" spans="1:4" ht="56.25" x14ac:dyDescent="0.2">
      <c r="A114" s="37">
        <v>4</v>
      </c>
      <c r="B114" s="82" t="s">
        <v>266</v>
      </c>
      <c r="C114" s="83" t="s">
        <v>267</v>
      </c>
      <c r="D114" s="84">
        <v>2.5000000000000001E-2</v>
      </c>
    </row>
    <row r="115" spans="1:4" ht="13.5" thickBot="1" x14ac:dyDescent="0.25">
      <c r="A115" s="37">
        <v>5</v>
      </c>
      <c r="B115" s="82" t="s">
        <v>268</v>
      </c>
      <c r="C115" s="83" t="s">
        <v>269</v>
      </c>
      <c r="D115" s="84">
        <v>0.15</v>
      </c>
    </row>
    <row r="116" spans="1:4" x14ac:dyDescent="0.2">
      <c r="A116" s="41"/>
      <c r="B116" s="41"/>
      <c r="C116" s="41"/>
      <c r="D116" s="41"/>
    </row>
    <row r="117" spans="1:4" x14ac:dyDescent="0.2">
      <c r="A117" s="42"/>
      <c r="B117" s="104" t="s">
        <v>270</v>
      </c>
      <c r="C117" s="104"/>
      <c r="D117" s="104"/>
    </row>
    <row r="118" spans="1:4" ht="13.5" thickBot="1" x14ac:dyDescent="0.25">
      <c r="A118" s="32"/>
      <c r="B118" s="32"/>
      <c r="C118" s="32"/>
      <c r="D118" s="32"/>
    </row>
    <row r="119" spans="1:4" ht="33.75" x14ac:dyDescent="0.2">
      <c r="A119" s="33">
        <v>6</v>
      </c>
      <c r="B119" s="34" t="s">
        <v>271</v>
      </c>
      <c r="C119" s="35" t="s">
        <v>251</v>
      </c>
      <c r="D119" s="36">
        <v>1.0500000000000001E-2</v>
      </c>
    </row>
    <row r="120" spans="1:4" ht="56.25" x14ac:dyDescent="0.2">
      <c r="A120" s="37">
        <v>7</v>
      </c>
      <c r="B120" s="38" t="s">
        <v>272</v>
      </c>
      <c r="C120" s="39" t="s">
        <v>253</v>
      </c>
      <c r="D120" s="40">
        <v>5.0000000000000001E-3</v>
      </c>
    </row>
    <row r="121" spans="1:4" ht="56.25" x14ac:dyDescent="0.2">
      <c r="A121" s="37">
        <v>8</v>
      </c>
      <c r="B121" s="38" t="s">
        <v>273</v>
      </c>
      <c r="C121" s="39" t="s">
        <v>274</v>
      </c>
      <c r="D121" s="40">
        <v>3.0000000000000001E-3</v>
      </c>
    </row>
    <row r="122" spans="1:4" ht="56.25" x14ac:dyDescent="0.2">
      <c r="A122" s="37">
        <v>9</v>
      </c>
      <c r="B122" s="38" t="s">
        <v>275</v>
      </c>
      <c r="C122" s="39" t="s">
        <v>276</v>
      </c>
      <c r="D122" s="40">
        <v>3.0000000000000001E-3</v>
      </c>
    </row>
    <row r="123" spans="1:4" x14ac:dyDescent="0.2">
      <c r="A123" s="71"/>
      <c r="B123" s="103" t="s">
        <v>277</v>
      </c>
      <c r="C123" s="103"/>
      <c r="D123" s="103"/>
    </row>
    <row r="124" spans="1:4" ht="13.5" thickBot="1" x14ac:dyDescent="0.25">
      <c r="A124" s="32"/>
      <c r="B124" s="32"/>
      <c r="C124" s="32"/>
      <c r="D124" s="32"/>
    </row>
    <row r="125" spans="1:4" ht="33.75" x14ac:dyDescent="0.2">
      <c r="A125" s="33">
        <v>1</v>
      </c>
      <c r="B125" s="78" t="s">
        <v>278</v>
      </c>
      <c r="C125" s="79" t="s">
        <v>263</v>
      </c>
      <c r="D125" s="80">
        <v>0.24</v>
      </c>
    </row>
    <row r="126" spans="1:4" ht="56.25" x14ac:dyDescent="0.2">
      <c r="A126" s="37">
        <v>2</v>
      </c>
      <c r="B126" s="82" t="s">
        <v>265</v>
      </c>
      <c r="C126" s="83" t="s">
        <v>259</v>
      </c>
      <c r="D126" s="84">
        <v>0.24</v>
      </c>
    </row>
    <row r="127" spans="1:4" x14ac:dyDescent="0.2">
      <c r="A127" s="71"/>
      <c r="B127" s="103" t="s">
        <v>279</v>
      </c>
      <c r="C127" s="103"/>
      <c r="D127" s="103"/>
    </row>
    <row r="128" spans="1:4" ht="13.5" thickBot="1" x14ac:dyDescent="0.25">
      <c r="A128" s="32"/>
      <c r="B128" s="32"/>
      <c r="C128" s="32"/>
      <c r="D128" s="32"/>
    </row>
    <row r="129" spans="1:4" ht="33.75" x14ac:dyDescent="0.2">
      <c r="A129" s="33">
        <v>1</v>
      </c>
      <c r="B129" s="34" t="s">
        <v>280</v>
      </c>
      <c r="C129" s="35" t="s">
        <v>251</v>
      </c>
      <c r="D129" s="36">
        <v>1.2E-2</v>
      </c>
    </row>
    <row r="130" spans="1:4" ht="57" thickBot="1" x14ac:dyDescent="0.25">
      <c r="A130" s="37">
        <v>2</v>
      </c>
      <c r="B130" s="38" t="s">
        <v>281</v>
      </c>
      <c r="C130" s="39" t="s">
        <v>253</v>
      </c>
      <c r="D130" s="40">
        <v>0.01</v>
      </c>
    </row>
    <row r="131" spans="1:4" x14ac:dyDescent="0.2">
      <c r="A131" s="41"/>
      <c r="B131" s="41"/>
      <c r="C131" s="41"/>
      <c r="D131" s="41"/>
    </row>
    <row r="132" spans="1:4" x14ac:dyDescent="0.2">
      <c r="A132" s="56"/>
      <c r="B132" s="103" t="s">
        <v>592</v>
      </c>
      <c r="C132" s="103"/>
      <c r="D132" s="103"/>
    </row>
    <row r="133" spans="1:4" x14ac:dyDescent="0.2">
      <c r="A133" s="32"/>
      <c r="B133" s="32"/>
      <c r="C133" s="32"/>
      <c r="D133" s="32"/>
    </row>
    <row r="134" spans="1:4" x14ac:dyDescent="0.2">
      <c r="A134" s="56"/>
      <c r="B134" s="103" t="s">
        <v>245</v>
      </c>
      <c r="C134" s="103"/>
      <c r="D134" s="103"/>
    </row>
    <row r="135" spans="1:4" ht="13.5" thickBot="1" x14ac:dyDescent="0.25">
      <c r="A135" s="32"/>
      <c r="B135" s="32"/>
      <c r="C135" s="32"/>
      <c r="D135" s="32"/>
    </row>
    <row r="136" spans="1:4" ht="45" x14ac:dyDescent="0.2">
      <c r="A136" s="33">
        <v>1</v>
      </c>
      <c r="B136" s="78" t="s">
        <v>579</v>
      </c>
      <c r="C136" s="79" t="s">
        <v>246</v>
      </c>
      <c r="D136" s="80">
        <v>0.42</v>
      </c>
    </row>
    <row r="137" spans="1:4" ht="45" x14ac:dyDescent="0.2">
      <c r="A137" s="37">
        <v>2</v>
      </c>
      <c r="B137" s="82" t="s">
        <v>580</v>
      </c>
      <c r="C137" s="83" t="s">
        <v>246</v>
      </c>
      <c r="D137" s="84">
        <v>0.42</v>
      </c>
    </row>
    <row r="138" spans="1:4" ht="45" x14ac:dyDescent="0.2">
      <c r="A138" s="37">
        <v>3</v>
      </c>
      <c r="B138" s="82" t="s">
        <v>581</v>
      </c>
      <c r="C138" s="83" t="s">
        <v>246</v>
      </c>
      <c r="D138" s="84">
        <v>0.12</v>
      </c>
    </row>
    <row r="139" spans="1:4" ht="67.5" x14ac:dyDescent="0.2">
      <c r="A139" s="37">
        <v>4</v>
      </c>
      <c r="B139" s="82" t="s">
        <v>582</v>
      </c>
      <c r="C139" s="83" t="s">
        <v>238</v>
      </c>
      <c r="D139" s="84">
        <v>1.4999999999999999E-2</v>
      </c>
    </row>
    <row r="140" spans="1:4" s="75" customFormat="1" ht="33.75" x14ac:dyDescent="0.2">
      <c r="A140" s="87">
        <v>5</v>
      </c>
      <c r="B140" s="82" t="s">
        <v>583</v>
      </c>
      <c r="C140" s="83" t="s">
        <v>584</v>
      </c>
      <c r="D140" s="84">
        <v>3.5999999999999997E-2</v>
      </c>
    </row>
    <row r="141" spans="1:4" s="75" customFormat="1" ht="56.25" x14ac:dyDescent="0.2">
      <c r="A141" s="87">
        <v>6</v>
      </c>
      <c r="B141" s="82" t="s">
        <v>585</v>
      </c>
      <c r="C141" s="83" t="s">
        <v>241</v>
      </c>
      <c r="D141" s="84">
        <v>0.17599999999999999</v>
      </c>
    </row>
    <row r="142" spans="1:4" x14ac:dyDescent="0.2">
      <c r="A142" s="96"/>
      <c r="B142" s="96"/>
      <c r="C142" s="96"/>
      <c r="D142" s="96"/>
    </row>
    <row r="143" spans="1:4" x14ac:dyDescent="0.2">
      <c r="A143" s="56"/>
      <c r="B143" s="103" t="s">
        <v>247</v>
      </c>
      <c r="C143" s="103"/>
      <c r="D143" s="103"/>
    </row>
    <row r="144" spans="1:4" ht="13.5" thickBot="1" x14ac:dyDescent="0.25">
      <c r="A144" s="32"/>
      <c r="B144" s="32"/>
      <c r="C144" s="32"/>
      <c r="D144" s="32"/>
    </row>
    <row r="145" spans="1:4" ht="45" x14ac:dyDescent="0.2">
      <c r="A145" s="33">
        <v>1</v>
      </c>
      <c r="B145" s="78" t="s">
        <v>586</v>
      </c>
      <c r="C145" s="79" t="s">
        <v>246</v>
      </c>
      <c r="D145" s="80">
        <v>0.21</v>
      </c>
    </row>
    <row r="146" spans="1:4" ht="33.75" x14ac:dyDescent="0.2">
      <c r="A146" s="37">
        <v>2</v>
      </c>
      <c r="B146" s="82" t="s">
        <v>587</v>
      </c>
      <c r="C146" s="83" t="s">
        <v>249</v>
      </c>
      <c r="D146" s="84">
        <v>1.2999999999999999E-2</v>
      </c>
    </row>
    <row r="147" spans="1:4" ht="33.75" x14ac:dyDescent="0.2">
      <c r="A147" s="37">
        <v>3</v>
      </c>
      <c r="B147" s="82" t="s">
        <v>248</v>
      </c>
      <c r="C147" s="83" t="s">
        <v>249</v>
      </c>
      <c r="D147" s="84">
        <v>2E-3</v>
      </c>
    </row>
    <row r="148" spans="1:4" s="75" customFormat="1" ht="24" x14ac:dyDescent="0.2">
      <c r="A148" s="87">
        <v>4</v>
      </c>
      <c r="B148" s="82" t="s">
        <v>588</v>
      </c>
      <c r="C148" s="83" t="s">
        <v>589</v>
      </c>
      <c r="D148" s="84">
        <v>8.9999999999999998E-4</v>
      </c>
    </row>
    <row r="149" spans="1:4" x14ac:dyDescent="0.2">
      <c r="A149" s="86"/>
      <c r="B149" s="103" t="s">
        <v>250</v>
      </c>
      <c r="C149" s="103"/>
      <c r="D149" s="103"/>
    </row>
    <row r="150" spans="1:4" ht="13.5" thickBot="1" x14ac:dyDescent="0.25">
      <c r="A150" s="32"/>
      <c r="B150" s="32"/>
      <c r="C150" s="32"/>
      <c r="D150" s="32"/>
    </row>
    <row r="151" spans="1:4" ht="33.75" x14ac:dyDescent="0.2">
      <c r="A151" s="33">
        <v>1</v>
      </c>
      <c r="B151" s="34" t="s">
        <v>593</v>
      </c>
      <c r="C151" s="35" t="s">
        <v>251</v>
      </c>
      <c r="D151" s="36">
        <v>0.44</v>
      </c>
    </row>
    <row r="152" spans="1:4" ht="56.25" x14ac:dyDescent="0.2">
      <c r="A152" s="37">
        <v>2</v>
      </c>
      <c r="B152" s="38" t="s">
        <v>252</v>
      </c>
      <c r="C152" s="39" t="s">
        <v>253</v>
      </c>
      <c r="D152" s="40">
        <v>0.2</v>
      </c>
    </row>
    <row r="153" spans="1:4" ht="22.5" x14ac:dyDescent="0.2">
      <c r="A153" s="37">
        <v>3</v>
      </c>
      <c r="B153" s="38" t="s">
        <v>254</v>
      </c>
      <c r="C153" s="39" t="s">
        <v>255</v>
      </c>
      <c r="D153" s="40">
        <v>4.3999999999999997E-2</v>
      </c>
    </row>
    <row r="154" spans="1:4" ht="56.25" x14ac:dyDescent="0.2">
      <c r="A154" s="37">
        <v>4</v>
      </c>
      <c r="B154" s="38" t="s">
        <v>256</v>
      </c>
      <c r="C154" s="39" t="s">
        <v>257</v>
      </c>
      <c r="D154" s="40">
        <v>4.3999999999999997E-2</v>
      </c>
    </row>
    <row r="155" spans="1:4" x14ac:dyDescent="0.2">
      <c r="A155" s="71"/>
      <c r="B155" s="103" t="s">
        <v>282</v>
      </c>
      <c r="C155" s="103"/>
      <c r="D155" s="103"/>
    </row>
    <row r="156" spans="1:4" x14ac:dyDescent="0.2">
      <c r="A156" s="32"/>
      <c r="B156" s="32"/>
      <c r="C156" s="32"/>
      <c r="D156" s="32"/>
    </row>
    <row r="157" spans="1:4" x14ac:dyDescent="0.2">
      <c r="A157" s="42"/>
      <c r="B157" s="104" t="s">
        <v>261</v>
      </c>
      <c r="C157" s="104"/>
      <c r="D157" s="104"/>
    </row>
    <row r="158" spans="1:4" ht="13.5" thickBot="1" x14ac:dyDescent="0.25">
      <c r="A158" s="32"/>
      <c r="B158" s="32"/>
      <c r="C158" s="32"/>
      <c r="D158" s="32"/>
    </row>
    <row r="159" spans="1:4" ht="56.25" x14ac:dyDescent="0.2">
      <c r="A159" s="33">
        <v>1</v>
      </c>
      <c r="B159" s="78" t="s">
        <v>240</v>
      </c>
      <c r="C159" s="79" t="s">
        <v>241</v>
      </c>
      <c r="D159" s="80">
        <v>0.315</v>
      </c>
    </row>
    <row r="160" spans="1:4" ht="33.75" x14ac:dyDescent="0.2">
      <c r="A160" s="37">
        <v>2</v>
      </c>
      <c r="B160" s="82" t="s">
        <v>262</v>
      </c>
      <c r="C160" s="83" t="s">
        <v>263</v>
      </c>
      <c r="D160" s="84">
        <v>0.315</v>
      </c>
    </row>
    <row r="161" spans="1:4" x14ac:dyDescent="0.2">
      <c r="A161" s="42"/>
      <c r="B161" s="104" t="s">
        <v>264</v>
      </c>
      <c r="C161" s="104"/>
      <c r="D161" s="104"/>
    </row>
    <row r="162" spans="1:4" ht="13.5" thickBot="1" x14ac:dyDescent="0.25">
      <c r="A162" s="32"/>
      <c r="B162" s="32"/>
      <c r="C162" s="32"/>
      <c r="D162" s="32"/>
    </row>
    <row r="163" spans="1:4" ht="56.25" x14ac:dyDescent="0.2">
      <c r="A163" s="33">
        <v>3</v>
      </c>
      <c r="B163" s="78" t="s">
        <v>265</v>
      </c>
      <c r="C163" s="79" t="s">
        <v>259</v>
      </c>
      <c r="D163" s="80">
        <v>2.5000000000000001E-2</v>
      </c>
    </row>
    <row r="164" spans="1:4" ht="56.25" x14ac:dyDescent="0.2">
      <c r="A164" s="37">
        <v>4</v>
      </c>
      <c r="B164" s="82" t="s">
        <v>266</v>
      </c>
      <c r="C164" s="83" t="s">
        <v>267</v>
      </c>
      <c r="D164" s="84">
        <v>2.5000000000000001E-2</v>
      </c>
    </row>
    <row r="165" spans="1:4" x14ac:dyDescent="0.2">
      <c r="A165" s="37">
        <v>5</v>
      </c>
      <c r="B165" s="38" t="s">
        <v>268</v>
      </c>
      <c r="C165" s="39" t="s">
        <v>269</v>
      </c>
      <c r="D165" s="40">
        <v>0.15</v>
      </c>
    </row>
    <row r="166" spans="1:4" x14ac:dyDescent="0.2">
      <c r="A166" s="42"/>
      <c r="B166" s="104" t="s">
        <v>270</v>
      </c>
      <c r="C166" s="104"/>
      <c r="D166" s="104"/>
    </row>
    <row r="167" spans="1:4" ht="13.5" thickBot="1" x14ac:dyDescent="0.25">
      <c r="A167" s="32"/>
      <c r="B167" s="32"/>
      <c r="C167" s="32"/>
      <c r="D167" s="32"/>
    </row>
    <row r="168" spans="1:4" ht="33.75" x14ac:dyDescent="0.2">
      <c r="A168" s="33">
        <v>6</v>
      </c>
      <c r="B168" s="34" t="s">
        <v>271</v>
      </c>
      <c r="C168" s="35" t="s">
        <v>251</v>
      </c>
      <c r="D168" s="36">
        <v>1.0500000000000001E-2</v>
      </c>
    </row>
    <row r="169" spans="1:4" ht="56.25" x14ac:dyDescent="0.2">
      <c r="A169" s="37">
        <v>7</v>
      </c>
      <c r="B169" s="38" t="s">
        <v>272</v>
      </c>
      <c r="C169" s="39" t="s">
        <v>253</v>
      </c>
      <c r="D169" s="40">
        <v>5.0000000000000001E-3</v>
      </c>
    </row>
    <row r="170" spans="1:4" ht="56.25" x14ac:dyDescent="0.2">
      <c r="A170" s="37">
        <v>8</v>
      </c>
      <c r="B170" s="38" t="s">
        <v>273</v>
      </c>
      <c r="C170" s="39" t="s">
        <v>274</v>
      </c>
      <c r="D170" s="40">
        <v>3.0000000000000001E-3</v>
      </c>
    </row>
    <row r="171" spans="1:4" ht="56.25" x14ac:dyDescent="0.2">
      <c r="A171" s="37">
        <v>9</v>
      </c>
      <c r="B171" s="38" t="s">
        <v>275</v>
      </c>
      <c r="C171" s="39" t="s">
        <v>276</v>
      </c>
      <c r="D171" s="40">
        <v>3.0000000000000001E-3</v>
      </c>
    </row>
    <row r="172" spans="1:4" x14ac:dyDescent="0.2">
      <c r="A172" s="71"/>
      <c r="B172" s="103" t="s">
        <v>277</v>
      </c>
      <c r="C172" s="103"/>
      <c r="D172" s="103"/>
    </row>
    <row r="173" spans="1:4" ht="13.5" thickBot="1" x14ac:dyDescent="0.25">
      <c r="A173" s="32"/>
      <c r="B173" s="32"/>
      <c r="C173" s="32"/>
      <c r="D173" s="32"/>
    </row>
    <row r="174" spans="1:4" ht="33.75" x14ac:dyDescent="0.2">
      <c r="A174" s="33">
        <v>1</v>
      </c>
      <c r="B174" s="34" t="s">
        <v>278</v>
      </c>
      <c r="C174" s="35" t="s">
        <v>263</v>
      </c>
      <c r="D174" s="36">
        <v>0.24</v>
      </c>
    </row>
    <row r="175" spans="1:4" ht="56.25" x14ac:dyDescent="0.2">
      <c r="A175" s="37">
        <v>2</v>
      </c>
      <c r="B175" s="38" t="s">
        <v>265</v>
      </c>
      <c r="C175" s="39" t="s">
        <v>259</v>
      </c>
      <c r="D175" s="40">
        <v>0.24</v>
      </c>
    </row>
    <row r="176" spans="1:4" x14ac:dyDescent="0.2">
      <c r="A176" s="71"/>
      <c r="B176" s="103" t="s">
        <v>279</v>
      </c>
      <c r="C176" s="103"/>
      <c r="D176" s="103"/>
    </row>
    <row r="177" spans="1:4" ht="13.5" thickBot="1" x14ac:dyDescent="0.25">
      <c r="A177" s="32"/>
      <c r="B177" s="32"/>
      <c r="C177" s="32"/>
      <c r="D177" s="32"/>
    </row>
    <row r="178" spans="1:4" ht="33.75" x14ac:dyDescent="0.2">
      <c r="A178" s="33">
        <v>1</v>
      </c>
      <c r="B178" s="34" t="s">
        <v>280</v>
      </c>
      <c r="C178" s="35" t="s">
        <v>251</v>
      </c>
      <c r="D178" s="36">
        <v>1.2E-2</v>
      </c>
    </row>
    <row r="179" spans="1:4" ht="56.25" x14ac:dyDescent="0.2">
      <c r="A179" s="37">
        <v>2</v>
      </c>
      <c r="B179" s="38" t="s">
        <v>281</v>
      </c>
      <c r="C179" s="39" t="s">
        <v>253</v>
      </c>
      <c r="D179" s="40">
        <v>0.01</v>
      </c>
    </row>
    <row r="180" spans="1:4" x14ac:dyDescent="0.2">
      <c r="A180" s="71"/>
      <c r="B180" s="103" t="s">
        <v>594</v>
      </c>
      <c r="C180" s="103"/>
      <c r="D180" s="103"/>
    </row>
    <row r="181" spans="1:4" x14ac:dyDescent="0.2">
      <c r="A181" s="32"/>
      <c r="B181" s="32"/>
      <c r="C181" s="32"/>
      <c r="D181" s="32"/>
    </row>
    <row r="182" spans="1:4" x14ac:dyDescent="0.2">
      <c r="A182" s="56"/>
      <c r="B182" s="103" t="s">
        <v>245</v>
      </c>
      <c r="C182" s="103"/>
      <c r="D182" s="103"/>
    </row>
    <row r="183" spans="1:4" ht="13.5" thickBot="1" x14ac:dyDescent="0.25">
      <c r="A183" s="32"/>
      <c r="B183" s="32"/>
      <c r="C183" s="32"/>
      <c r="D183" s="32"/>
    </row>
    <row r="184" spans="1:4" ht="45" x14ac:dyDescent="0.2">
      <c r="A184" s="33">
        <v>1</v>
      </c>
      <c r="B184" s="78" t="s">
        <v>579</v>
      </c>
      <c r="C184" s="79" t="s">
        <v>246</v>
      </c>
      <c r="D184" s="80">
        <v>0.42</v>
      </c>
    </row>
    <row r="185" spans="1:4" ht="45" x14ac:dyDescent="0.2">
      <c r="A185" s="37">
        <v>2</v>
      </c>
      <c r="B185" s="82" t="s">
        <v>580</v>
      </c>
      <c r="C185" s="83" t="s">
        <v>246</v>
      </c>
      <c r="D185" s="84">
        <v>0.42</v>
      </c>
    </row>
    <row r="186" spans="1:4" ht="45" x14ac:dyDescent="0.2">
      <c r="A186" s="37">
        <v>3</v>
      </c>
      <c r="B186" s="82" t="s">
        <v>581</v>
      </c>
      <c r="C186" s="83" t="s">
        <v>246</v>
      </c>
      <c r="D186" s="84">
        <v>0.12</v>
      </c>
    </row>
    <row r="187" spans="1:4" ht="67.5" x14ac:dyDescent="0.2">
      <c r="A187" s="37">
        <v>4</v>
      </c>
      <c r="B187" s="82" t="s">
        <v>582</v>
      </c>
      <c r="C187" s="83" t="s">
        <v>238</v>
      </c>
      <c r="D187" s="84">
        <v>1.4999999999999999E-2</v>
      </c>
    </row>
    <row r="188" spans="1:4" s="75" customFormat="1" ht="33.75" x14ac:dyDescent="0.2">
      <c r="A188" s="87">
        <v>5</v>
      </c>
      <c r="B188" s="82" t="s">
        <v>583</v>
      </c>
      <c r="C188" s="83" t="s">
        <v>584</v>
      </c>
      <c r="D188" s="84">
        <v>3.5999999999999997E-2</v>
      </c>
    </row>
    <row r="189" spans="1:4" s="75" customFormat="1" ht="56.25" x14ac:dyDescent="0.2">
      <c r="A189" s="87">
        <v>6</v>
      </c>
      <c r="B189" s="82" t="s">
        <v>585</v>
      </c>
      <c r="C189" s="83" t="s">
        <v>241</v>
      </c>
      <c r="D189" s="84">
        <v>0.17599999999999999</v>
      </c>
    </row>
    <row r="190" spans="1:4" x14ac:dyDescent="0.2">
      <c r="A190" s="86"/>
      <c r="B190" s="103" t="s">
        <v>247</v>
      </c>
      <c r="C190" s="103"/>
      <c r="D190" s="103"/>
    </row>
    <row r="191" spans="1:4" ht="13.5" thickBot="1" x14ac:dyDescent="0.25">
      <c r="A191" s="32"/>
      <c r="B191" s="32"/>
      <c r="C191" s="32"/>
      <c r="D191" s="32"/>
    </row>
    <row r="192" spans="1:4" ht="45" x14ac:dyDescent="0.2">
      <c r="A192" s="33">
        <v>1</v>
      </c>
      <c r="B192" s="78" t="s">
        <v>586</v>
      </c>
      <c r="C192" s="79" t="s">
        <v>246</v>
      </c>
      <c r="D192" s="80">
        <v>0.21</v>
      </c>
    </row>
    <row r="193" spans="1:4" ht="33.75" x14ac:dyDescent="0.2">
      <c r="A193" s="37">
        <v>2</v>
      </c>
      <c r="B193" s="82" t="s">
        <v>587</v>
      </c>
      <c r="C193" s="83" t="s">
        <v>249</v>
      </c>
      <c r="D193" s="84">
        <v>1.2999999999999999E-2</v>
      </c>
    </row>
    <row r="194" spans="1:4" ht="33.75" x14ac:dyDescent="0.2">
      <c r="A194" s="37">
        <v>3</v>
      </c>
      <c r="B194" s="82" t="s">
        <v>248</v>
      </c>
      <c r="C194" s="83" t="s">
        <v>249</v>
      </c>
      <c r="D194" s="84">
        <v>2E-3</v>
      </c>
    </row>
    <row r="195" spans="1:4" s="75" customFormat="1" ht="24" x14ac:dyDescent="0.2">
      <c r="A195" s="87">
        <v>4</v>
      </c>
      <c r="B195" s="82" t="s">
        <v>588</v>
      </c>
      <c r="C195" s="83" t="s">
        <v>589</v>
      </c>
      <c r="D195" s="84">
        <v>8.9999999999999998E-4</v>
      </c>
    </row>
    <row r="196" spans="1:4" x14ac:dyDescent="0.2">
      <c r="A196" s="86"/>
      <c r="B196" s="103" t="s">
        <v>250</v>
      </c>
      <c r="C196" s="103"/>
      <c r="D196" s="103"/>
    </row>
    <row r="197" spans="1:4" ht="13.5" thickBot="1" x14ac:dyDescent="0.25">
      <c r="A197" s="32"/>
      <c r="B197" s="32"/>
      <c r="C197" s="32"/>
      <c r="D197" s="32"/>
    </row>
    <row r="198" spans="1:4" ht="33.75" x14ac:dyDescent="0.2">
      <c r="A198" s="33">
        <v>1</v>
      </c>
      <c r="B198" s="34" t="s">
        <v>593</v>
      </c>
      <c r="C198" s="35" t="s">
        <v>251</v>
      </c>
      <c r="D198" s="36">
        <v>0.44</v>
      </c>
    </row>
    <row r="199" spans="1:4" ht="56.25" x14ac:dyDescent="0.2">
      <c r="A199" s="37">
        <v>2</v>
      </c>
      <c r="B199" s="38" t="s">
        <v>252</v>
      </c>
      <c r="C199" s="39" t="s">
        <v>253</v>
      </c>
      <c r="D199" s="40">
        <v>0.2</v>
      </c>
    </row>
    <row r="200" spans="1:4" ht="22.5" x14ac:dyDescent="0.2">
      <c r="A200" s="37">
        <v>3</v>
      </c>
      <c r="B200" s="38" t="s">
        <v>254</v>
      </c>
      <c r="C200" s="39" t="s">
        <v>255</v>
      </c>
      <c r="D200" s="40">
        <v>4.3999999999999997E-2</v>
      </c>
    </row>
    <row r="201" spans="1:4" ht="56.25" x14ac:dyDescent="0.2">
      <c r="A201" s="37">
        <v>4</v>
      </c>
      <c r="B201" s="38" t="s">
        <v>256</v>
      </c>
      <c r="C201" s="39" t="s">
        <v>257</v>
      </c>
      <c r="D201" s="40">
        <v>4.3999999999999997E-2</v>
      </c>
    </row>
    <row r="202" spans="1:4" x14ac:dyDescent="0.2">
      <c r="A202" s="71"/>
      <c r="B202" s="103" t="s">
        <v>282</v>
      </c>
      <c r="C202" s="103"/>
      <c r="D202" s="103"/>
    </row>
    <row r="203" spans="1:4" x14ac:dyDescent="0.2">
      <c r="A203" s="32"/>
      <c r="B203" s="32"/>
      <c r="C203" s="32"/>
      <c r="D203" s="32"/>
    </row>
    <row r="204" spans="1:4" x14ac:dyDescent="0.2">
      <c r="A204" s="42"/>
      <c r="B204" s="104" t="s">
        <v>261</v>
      </c>
      <c r="C204" s="104"/>
      <c r="D204" s="104"/>
    </row>
    <row r="205" spans="1:4" ht="13.5" thickBot="1" x14ac:dyDescent="0.25">
      <c r="A205" s="32"/>
      <c r="B205" s="32"/>
      <c r="C205" s="32"/>
      <c r="D205" s="32"/>
    </row>
    <row r="206" spans="1:4" ht="56.25" x14ac:dyDescent="0.2">
      <c r="A206" s="33">
        <v>1</v>
      </c>
      <c r="B206" s="78" t="s">
        <v>240</v>
      </c>
      <c r="C206" s="79" t="s">
        <v>241</v>
      </c>
      <c r="D206" s="80">
        <v>0.315</v>
      </c>
    </row>
    <row r="207" spans="1:4" ht="33.75" x14ac:dyDescent="0.2">
      <c r="A207" s="37">
        <v>2</v>
      </c>
      <c r="B207" s="82" t="s">
        <v>262</v>
      </c>
      <c r="C207" s="83" t="s">
        <v>263</v>
      </c>
      <c r="D207" s="84">
        <v>0.315</v>
      </c>
    </row>
    <row r="208" spans="1:4" x14ac:dyDescent="0.2">
      <c r="A208" s="42"/>
      <c r="B208" s="104" t="s">
        <v>264</v>
      </c>
      <c r="C208" s="104"/>
      <c r="D208" s="104"/>
    </row>
    <row r="209" spans="1:4" ht="13.5" thickBot="1" x14ac:dyDescent="0.25">
      <c r="A209" s="32"/>
      <c r="B209" s="32"/>
      <c r="C209" s="32"/>
      <c r="D209" s="32"/>
    </row>
    <row r="210" spans="1:4" ht="56.25" x14ac:dyDescent="0.2">
      <c r="A210" s="33">
        <v>3</v>
      </c>
      <c r="B210" s="78" t="s">
        <v>265</v>
      </c>
      <c r="C210" s="79" t="s">
        <v>259</v>
      </c>
      <c r="D210" s="80">
        <v>2.5000000000000001E-2</v>
      </c>
    </row>
    <row r="211" spans="1:4" ht="56.25" x14ac:dyDescent="0.2">
      <c r="A211" s="37">
        <v>4</v>
      </c>
      <c r="B211" s="82" t="s">
        <v>266</v>
      </c>
      <c r="C211" s="83" t="s">
        <v>267</v>
      </c>
      <c r="D211" s="84">
        <v>2.5000000000000001E-2</v>
      </c>
    </row>
    <row r="212" spans="1:4" x14ac:dyDescent="0.2">
      <c r="A212" s="37">
        <v>5</v>
      </c>
      <c r="B212" s="38" t="s">
        <v>268</v>
      </c>
      <c r="C212" s="39" t="s">
        <v>269</v>
      </c>
      <c r="D212" s="40">
        <v>0.15</v>
      </c>
    </row>
    <row r="213" spans="1:4" x14ac:dyDescent="0.2">
      <c r="A213" s="42"/>
      <c r="B213" s="104" t="s">
        <v>270</v>
      </c>
      <c r="C213" s="104"/>
      <c r="D213" s="104"/>
    </row>
    <row r="214" spans="1:4" ht="13.5" thickBot="1" x14ac:dyDescent="0.25">
      <c r="A214" s="32"/>
      <c r="B214" s="32"/>
      <c r="C214" s="32"/>
      <c r="D214" s="32"/>
    </row>
    <row r="215" spans="1:4" ht="33.75" x14ac:dyDescent="0.2">
      <c r="A215" s="33">
        <v>6</v>
      </c>
      <c r="B215" s="34" t="s">
        <v>271</v>
      </c>
      <c r="C215" s="35" t="s">
        <v>251</v>
      </c>
      <c r="D215" s="36">
        <v>1.0500000000000001E-2</v>
      </c>
    </row>
    <row r="216" spans="1:4" ht="56.25" x14ac:dyDescent="0.2">
      <c r="A216" s="37">
        <v>7</v>
      </c>
      <c r="B216" s="38" t="s">
        <v>272</v>
      </c>
      <c r="C216" s="39" t="s">
        <v>253</v>
      </c>
      <c r="D216" s="40">
        <v>5.0000000000000001E-3</v>
      </c>
    </row>
    <row r="217" spans="1:4" ht="56.25" x14ac:dyDescent="0.2">
      <c r="A217" s="37">
        <v>8</v>
      </c>
      <c r="B217" s="38" t="s">
        <v>273</v>
      </c>
      <c r="C217" s="39" t="s">
        <v>274</v>
      </c>
      <c r="D217" s="40">
        <v>3.0000000000000001E-3</v>
      </c>
    </row>
    <row r="218" spans="1:4" ht="56.25" x14ac:dyDescent="0.2">
      <c r="A218" s="37">
        <v>9</v>
      </c>
      <c r="B218" s="38" t="s">
        <v>275</v>
      </c>
      <c r="C218" s="39" t="s">
        <v>276</v>
      </c>
      <c r="D218" s="40">
        <v>3.0000000000000001E-3</v>
      </c>
    </row>
    <row r="219" spans="1:4" x14ac:dyDescent="0.2">
      <c r="A219" s="71"/>
      <c r="B219" s="103" t="s">
        <v>277</v>
      </c>
      <c r="C219" s="103"/>
      <c r="D219" s="103"/>
    </row>
    <row r="220" spans="1:4" ht="13.5" thickBot="1" x14ac:dyDescent="0.25">
      <c r="A220" s="32"/>
      <c r="B220" s="32"/>
      <c r="C220" s="32"/>
      <c r="D220" s="32"/>
    </row>
    <row r="221" spans="1:4" ht="33.75" x14ac:dyDescent="0.2">
      <c r="A221" s="33">
        <v>1</v>
      </c>
      <c r="B221" s="34" t="s">
        <v>278</v>
      </c>
      <c r="C221" s="35" t="s">
        <v>263</v>
      </c>
      <c r="D221" s="36">
        <v>0.24</v>
      </c>
    </row>
    <row r="222" spans="1:4" ht="56.25" x14ac:dyDescent="0.2">
      <c r="A222" s="37">
        <v>2</v>
      </c>
      <c r="B222" s="38" t="s">
        <v>265</v>
      </c>
      <c r="C222" s="39" t="s">
        <v>259</v>
      </c>
      <c r="D222" s="40">
        <v>0.24</v>
      </c>
    </row>
    <row r="223" spans="1:4" x14ac:dyDescent="0.2">
      <c r="A223" s="71"/>
      <c r="B223" s="103" t="s">
        <v>279</v>
      </c>
      <c r="C223" s="103"/>
      <c r="D223" s="103"/>
    </row>
    <row r="224" spans="1:4" ht="13.5" thickBot="1" x14ac:dyDescent="0.25">
      <c r="A224" s="32"/>
      <c r="B224" s="32"/>
      <c r="C224" s="32"/>
      <c r="D224" s="32"/>
    </row>
    <row r="225" spans="1:4" ht="33.75" x14ac:dyDescent="0.2">
      <c r="A225" s="33">
        <v>1</v>
      </c>
      <c r="B225" s="34" t="s">
        <v>280</v>
      </c>
      <c r="C225" s="35" t="s">
        <v>251</v>
      </c>
      <c r="D225" s="36">
        <v>1.2E-2</v>
      </c>
    </row>
    <row r="226" spans="1:4" ht="56.25" x14ac:dyDescent="0.2">
      <c r="A226" s="37">
        <v>2</v>
      </c>
      <c r="B226" s="38" t="s">
        <v>281</v>
      </c>
      <c r="C226" s="39" t="s">
        <v>253</v>
      </c>
      <c r="D226" s="40">
        <v>0.01</v>
      </c>
    </row>
    <row r="227" spans="1:4" x14ac:dyDescent="0.2">
      <c r="A227" s="71"/>
      <c r="B227" s="103" t="s">
        <v>595</v>
      </c>
      <c r="C227" s="103"/>
      <c r="D227" s="103"/>
    </row>
    <row r="228" spans="1:4" x14ac:dyDescent="0.2">
      <c r="A228" s="32"/>
      <c r="B228" s="32"/>
      <c r="C228" s="32"/>
      <c r="D228" s="32"/>
    </row>
    <row r="229" spans="1:4" x14ac:dyDescent="0.2">
      <c r="A229" s="56"/>
      <c r="B229" s="103" t="s">
        <v>245</v>
      </c>
      <c r="C229" s="103"/>
      <c r="D229" s="103"/>
    </row>
    <row r="230" spans="1:4" ht="13.5" thickBot="1" x14ac:dyDescent="0.25">
      <c r="A230" s="32"/>
      <c r="B230" s="32"/>
      <c r="C230" s="32"/>
      <c r="D230" s="32"/>
    </row>
    <row r="231" spans="1:4" ht="45" x14ac:dyDescent="0.2">
      <c r="A231" s="33">
        <v>1</v>
      </c>
      <c r="B231" s="78" t="s">
        <v>579</v>
      </c>
      <c r="C231" s="79" t="s">
        <v>246</v>
      </c>
      <c r="D231" s="80">
        <v>0.42</v>
      </c>
    </row>
    <row r="232" spans="1:4" ht="45" x14ac:dyDescent="0.2">
      <c r="A232" s="37">
        <v>2</v>
      </c>
      <c r="B232" s="82" t="s">
        <v>580</v>
      </c>
      <c r="C232" s="83" t="s">
        <v>246</v>
      </c>
      <c r="D232" s="84">
        <v>0.42</v>
      </c>
    </row>
    <row r="233" spans="1:4" ht="45" x14ac:dyDescent="0.2">
      <c r="A233" s="37">
        <v>3</v>
      </c>
      <c r="B233" s="82" t="s">
        <v>581</v>
      </c>
      <c r="C233" s="83" t="s">
        <v>246</v>
      </c>
      <c r="D233" s="84">
        <v>0.12</v>
      </c>
    </row>
    <row r="234" spans="1:4" ht="67.5" x14ac:dyDescent="0.2">
      <c r="A234" s="37">
        <v>4</v>
      </c>
      <c r="B234" s="82" t="s">
        <v>582</v>
      </c>
      <c r="C234" s="83" t="s">
        <v>238</v>
      </c>
      <c r="D234" s="84">
        <v>1.4999999999999999E-2</v>
      </c>
    </row>
    <row r="235" spans="1:4" s="75" customFormat="1" ht="33.75" x14ac:dyDescent="0.2">
      <c r="A235" s="87">
        <v>5</v>
      </c>
      <c r="B235" s="82" t="s">
        <v>583</v>
      </c>
      <c r="C235" s="83" t="s">
        <v>584</v>
      </c>
      <c r="D235" s="84">
        <v>3.5999999999999997E-2</v>
      </c>
    </row>
    <row r="236" spans="1:4" s="75" customFormat="1" ht="56.25" x14ac:dyDescent="0.2">
      <c r="A236" s="87">
        <v>6</v>
      </c>
      <c r="B236" s="82" t="s">
        <v>585</v>
      </c>
      <c r="C236" s="83" t="s">
        <v>241</v>
      </c>
      <c r="D236" s="84">
        <v>0.17599999999999999</v>
      </c>
    </row>
    <row r="237" spans="1:4" ht="12.75" customHeight="1" x14ac:dyDescent="0.2">
      <c r="A237" s="86"/>
      <c r="B237" s="103" t="s">
        <v>247</v>
      </c>
      <c r="C237" s="103"/>
      <c r="D237" s="103"/>
    </row>
    <row r="238" spans="1:4" ht="13.5" thickBot="1" x14ac:dyDescent="0.25">
      <c r="A238" s="32"/>
      <c r="B238" s="32"/>
      <c r="C238" s="32"/>
      <c r="D238" s="32"/>
    </row>
    <row r="239" spans="1:4" ht="45" x14ac:dyDescent="0.2">
      <c r="A239" s="33">
        <v>1</v>
      </c>
      <c r="B239" s="78" t="s">
        <v>586</v>
      </c>
      <c r="C239" s="79" t="s">
        <v>246</v>
      </c>
      <c r="D239" s="80">
        <v>0.21</v>
      </c>
    </row>
    <row r="240" spans="1:4" ht="33.75" x14ac:dyDescent="0.2">
      <c r="A240" s="37">
        <v>2</v>
      </c>
      <c r="B240" s="82" t="s">
        <v>587</v>
      </c>
      <c r="C240" s="83" t="s">
        <v>249</v>
      </c>
      <c r="D240" s="84">
        <v>1.2999999999999999E-2</v>
      </c>
    </row>
    <row r="241" spans="1:4" ht="33.75" x14ac:dyDescent="0.2">
      <c r="A241" s="37">
        <v>3</v>
      </c>
      <c r="B241" s="82" t="s">
        <v>248</v>
      </c>
      <c r="C241" s="83" t="s">
        <v>249</v>
      </c>
      <c r="D241" s="84">
        <v>2E-3</v>
      </c>
    </row>
    <row r="242" spans="1:4" s="75" customFormat="1" ht="24" x14ac:dyDescent="0.2">
      <c r="A242" s="87">
        <v>4</v>
      </c>
      <c r="B242" s="82" t="s">
        <v>588</v>
      </c>
      <c r="C242" s="83" t="s">
        <v>589</v>
      </c>
      <c r="D242" s="84">
        <v>8.9999999999999998E-4</v>
      </c>
    </row>
    <row r="243" spans="1:4" ht="12.75" customHeight="1" x14ac:dyDescent="0.2">
      <c r="A243" s="86"/>
      <c r="B243" s="103" t="s">
        <v>250</v>
      </c>
      <c r="C243" s="103"/>
      <c r="D243" s="103"/>
    </row>
    <row r="244" spans="1:4" ht="13.5" thickBot="1" x14ac:dyDescent="0.25">
      <c r="A244" s="32"/>
      <c r="B244" s="32"/>
      <c r="C244" s="32"/>
      <c r="D244" s="32"/>
    </row>
    <row r="245" spans="1:4" ht="33.75" x14ac:dyDescent="0.2">
      <c r="A245" s="33">
        <v>1</v>
      </c>
      <c r="B245" s="34" t="s">
        <v>596</v>
      </c>
      <c r="C245" s="35" t="s">
        <v>251</v>
      </c>
      <c r="D245" s="36">
        <v>0.44</v>
      </c>
    </row>
    <row r="246" spans="1:4" ht="56.25" x14ac:dyDescent="0.2">
      <c r="A246" s="37">
        <v>2</v>
      </c>
      <c r="B246" s="38" t="s">
        <v>252</v>
      </c>
      <c r="C246" s="39" t="s">
        <v>253</v>
      </c>
      <c r="D246" s="40">
        <v>0.2</v>
      </c>
    </row>
    <row r="247" spans="1:4" ht="22.5" x14ac:dyDescent="0.2">
      <c r="A247" s="37">
        <v>3</v>
      </c>
      <c r="B247" s="38" t="s">
        <v>254</v>
      </c>
      <c r="C247" s="39" t="s">
        <v>255</v>
      </c>
      <c r="D247" s="40">
        <v>4.3999999999999997E-2</v>
      </c>
    </row>
    <row r="248" spans="1:4" ht="56.25" x14ac:dyDescent="0.2">
      <c r="A248" s="37">
        <v>4</v>
      </c>
      <c r="B248" s="38" t="s">
        <v>256</v>
      </c>
      <c r="C248" s="39" t="s">
        <v>257</v>
      </c>
      <c r="D248" s="40">
        <v>4.3999999999999997E-2</v>
      </c>
    </row>
    <row r="249" spans="1:4" x14ac:dyDescent="0.2">
      <c r="A249" s="71"/>
      <c r="B249" s="103" t="s">
        <v>282</v>
      </c>
      <c r="C249" s="103"/>
      <c r="D249" s="103"/>
    </row>
    <row r="250" spans="1:4" x14ac:dyDescent="0.2">
      <c r="A250" s="32"/>
      <c r="B250" s="32"/>
      <c r="C250" s="32"/>
      <c r="D250" s="32"/>
    </row>
    <row r="251" spans="1:4" x14ac:dyDescent="0.2">
      <c r="A251" s="42"/>
      <c r="B251" s="104" t="s">
        <v>261</v>
      </c>
      <c r="C251" s="104"/>
      <c r="D251" s="104"/>
    </row>
    <row r="252" spans="1:4" ht="13.5" thickBot="1" x14ac:dyDescent="0.25">
      <c r="A252" s="32"/>
      <c r="B252" s="32"/>
      <c r="C252" s="32"/>
      <c r="D252" s="32"/>
    </row>
    <row r="253" spans="1:4" ht="56.25" x14ac:dyDescent="0.2">
      <c r="A253" s="33">
        <v>1</v>
      </c>
      <c r="B253" s="78" t="s">
        <v>240</v>
      </c>
      <c r="C253" s="79" t="s">
        <v>241</v>
      </c>
      <c r="D253" s="80">
        <v>0.315</v>
      </c>
    </row>
    <row r="254" spans="1:4" ht="33.75" x14ac:dyDescent="0.2">
      <c r="A254" s="37">
        <v>2</v>
      </c>
      <c r="B254" s="82" t="s">
        <v>262</v>
      </c>
      <c r="C254" s="83" t="s">
        <v>263</v>
      </c>
      <c r="D254" s="84">
        <v>0.315</v>
      </c>
    </row>
    <row r="255" spans="1:4" x14ac:dyDescent="0.2">
      <c r="A255" s="42"/>
      <c r="B255" s="104" t="s">
        <v>264</v>
      </c>
      <c r="C255" s="104"/>
      <c r="D255" s="104"/>
    </row>
    <row r="256" spans="1:4" ht="13.5" thickBot="1" x14ac:dyDescent="0.25">
      <c r="A256" s="32"/>
      <c r="B256" s="32"/>
      <c r="C256" s="32"/>
      <c r="D256" s="32"/>
    </row>
    <row r="257" spans="1:4" ht="56.25" x14ac:dyDescent="0.2">
      <c r="A257" s="33">
        <v>3</v>
      </c>
      <c r="B257" s="78" t="s">
        <v>265</v>
      </c>
      <c r="C257" s="79" t="s">
        <v>259</v>
      </c>
      <c r="D257" s="80">
        <v>2.5000000000000001E-2</v>
      </c>
    </row>
    <row r="258" spans="1:4" ht="56.25" x14ac:dyDescent="0.2">
      <c r="A258" s="37">
        <v>4</v>
      </c>
      <c r="B258" s="82" t="s">
        <v>266</v>
      </c>
      <c r="C258" s="83" t="s">
        <v>267</v>
      </c>
      <c r="D258" s="84">
        <v>2.5000000000000001E-2</v>
      </c>
    </row>
    <row r="259" spans="1:4" x14ac:dyDescent="0.2">
      <c r="A259" s="37">
        <v>5</v>
      </c>
      <c r="B259" s="38" t="s">
        <v>268</v>
      </c>
      <c r="C259" s="39" t="s">
        <v>269</v>
      </c>
      <c r="D259" s="40">
        <v>0.15</v>
      </c>
    </row>
    <row r="260" spans="1:4" x14ac:dyDescent="0.2">
      <c r="A260" s="42"/>
      <c r="B260" s="104" t="s">
        <v>270</v>
      </c>
      <c r="C260" s="104"/>
      <c r="D260" s="104"/>
    </row>
    <row r="261" spans="1:4" ht="13.5" thickBot="1" x14ac:dyDescent="0.25">
      <c r="A261" s="32"/>
      <c r="B261" s="32"/>
      <c r="C261" s="32"/>
      <c r="D261" s="32"/>
    </row>
    <row r="262" spans="1:4" ht="33.75" x14ac:dyDescent="0.2">
      <c r="A262" s="33">
        <v>6</v>
      </c>
      <c r="B262" s="34" t="s">
        <v>271</v>
      </c>
      <c r="C262" s="35" t="s">
        <v>251</v>
      </c>
      <c r="D262" s="36">
        <v>1.0500000000000001E-2</v>
      </c>
    </row>
    <row r="263" spans="1:4" ht="56.25" x14ac:dyDescent="0.2">
      <c r="A263" s="37">
        <v>7</v>
      </c>
      <c r="B263" s="38" t="s">
        <v>272</v>
      </c>
      <c r="C263" s="39" t="s">
        <v>253</v>
      </c>
      <c r="D263" s="40">
        <v>5.0000000000000001E-3</v>
      </c>
    </row>
    <row r="264" spans="1:4" ht="56.25" x14ac:dyDescent="0.2">
      <c r="A264" s="37">
        <v>8</v>
      </c>
      <c r="B264" s="38" t="s">
        <v>273</v>
      </c>
      <c r="C264" s="39" t="s">
        <v>274</v>
      </c>
      <c r="D264" s="40">
        <v>3.0000000000000001E-3</v>
      </c>
    </row>
    <row r="265" spans="1:4" ht="56.25" x14ac:dyDescent="0.2">
      <c r="A265" s="37">
        <v>9</v>
      </c>
      <c r="B265" s="38" t="s">
        <v>275</v>
      </c>
      <c r="C265" s="39" t="s">
        <v>276</v>
      </c>
      <c r="D265" s="40">
        <v>3.0000000000000001E-3</v>
      </c>
    </row>
    <row r="266" spans="1:4" x14ac:dyDescent="0.2">
      <c r="A266" s="71"/>
      <c r="B266" s="103" t="s">
        <v>277</v>
      </c>
      <c r="C266" s="103"/>
      <c r="D266" s="103"/>
    </row>
    <row r="267" spans="1:4" ht="13.5" thickBot="1" x14ac:dyDescent="0.25">
      <c r="A267" s="32"/>
      <c r="B267" s="32"/>
      <c r="C267" s="32"/>
      <c r="D267" s="32"/>
    </row>
    <row r="268" spans="1:4" ht="33.75" x14ac:dyDescent="0.2">
      <c r="A268" s="33">
        <v>1</v>
      </c>
      <c r="B268" s="34" t="s">
        <v>278</v>
      </c>
      <c r="C268" s="35" t="s">
        <v>263</v>
      </c>
      <c r="D268" s="36">
        <v>0.24</v>
      </c>
    </row>
    <row r="269" spans="1:4" ht="56.25" x14ac:dyDescent="0.2">
      <c r="A269" s="37">
        <v>2</v>
      </c>
      <c r="B269" s="38" t="s">
        <v>265</v>
      </c>
      <c r="C269" s="39" t="s">
        <v>259</v>
      </c>
      <c r="D269" s="40">
        <v>0.24</v>
      </c>
    </row>
    <row r="270" spans="1:4" x14ac:dyDescent="0.2">
      <c r="A270" s="71"/>
      <c r="B270" s="103" t="s">
        <v>279</v>
      </c>
      <c r="C270" s="103"/>
      <c r="D270" s="103"/>
    </row>
    <row r="271" spans="1:4" ht="13.5" thickBot="1" x14ac:dyDescent="0.25">
      <c r="A271" s="32"/>
      <c r="B271" s="32"/>
      <c r="C271" s="32"/>
      <c r="D271" s="32"/>
    </row>
    <row r="272" spans="1:4" ht="33.75" x14ac:dyDescent="0.2">
      <c r="A272" s="33">
        <v>1</v>
      </c>
      <c r="B272" s="34" t="s">
        <v>280</v>
      </c>
      <c r="C272" s="35" t="s">
        <v>251</v>
      </c>
      <c r="D272" s="36">
        <v>1.2E-2</v>
      </c>
    </row>
    <row r="273" spans="1:4" ht="56.25" x14ac:dyDescent="0.2">
      <c r="A273" s="37">
        <v>2</v>
      </c>
      <c r="B273" s="38" t="s">
        <v>281</v>
      </c>
      <c r="C273" s="39" t="s">
        <v>253</v>
      </c>
      <c r="D273" s="40">
        <v>0.01</v>
      </c>
    </row>
    <row r="274" spans="1:4" ht="12.75" customHeight="1" x14ac:dyDescent="0.2">
      <c r="A274" s="71"/>
      <c r="B274" s="103" t="s">
        <v>283</v>
      </c>
      <c r="C274" s="103"/>
      <c r="D274" s="103"/>
    </row>
    <row r="275" spans="1:4" x14ac:dyDescent="0.2">
      <c r="A275" s="32"/>
      <c r="B275" s="32"/>
      <c r="C275" s="32"/>
      <c r="D275" s="32"/>
    </row>
    <row r="276" spans="1:4" ht="12.75" customHeight="1" x14ac:dyDescent="0.2">
      <c r="A276" s="56"/>
      <c r="B276" s="103" t="s">
        <v>245</v>
      </c>
      <c r="C276" s="103"/>
      <c r="D276" s="103"/>
    </row>
    <row r="277" spans="1:4" ht="13.5" thickBot="1" x14ac:dyDescent="0.25">
      <c r="A277" s="32"/>
      <c r="B277" s="32"/>
      <c r="C277" s="32"/>
      <c r="D277" s="32"/>
    </row>
    <row r="278" spans="1:4" ht="45" x14ac:dyDescent="0.2">
      <c r="A278" s="33">
        <v>1</v>
      </c>
      <c r="B278" s="78" t="s">
        <v>579</v>
      </c>
      <c r="C278" s="79" t="s">
        <v>246</v>
      </c>
      <c r="D278" s="80">
        <v>0.42</v>
      </c>
    </row>
    <row r="279" spans="1:4" ht="45" x14ac:dyDescent="0.2">
      <c r="A279" s="37">
        <v>2</v>
      </c>
      <c r="B279" s="82" t="s">
        <v>580</v>
      </c>
      <c r="C279" s="83" t="s">
        <v>246</v>
      </c>
      <c r="D279" s="84">
        <v>0.3</v>
      </c>
    </row>
    <row r="280" spans="1:4" ht="45" x14ac:dyDescent="0.2">
      <c r="A280" s="37">
        <v>3</v>
      </c>
      <c r="B280" s="82" t="s">
        <v>581</v>
      </c>
      <c r="C280" s="83" t="s">
        <v>246</v>
      </c>
      <c r="D280" s="84">
        <v>0.24</v>
      </c>
    </row>
    <row r="281" spans="1:4" ht="67.5" x14ac:dyDescent="0.2">
      <c r="A281" s="37">
        <v>4</v>
      </c>
      <c r="B281" s="82" t="s">
        <v>582</v>
      </c>
      <c r="C281" s="83" t="s">
        <v>238</v>
      </c>
      <c r="D281" s="84">
        <v>1.4999999999999999E-2</v>
      </c>
    </row>
    <row r="282" spans="1:4" s="75" customFormat="1" ht="33.75" x14ac:dyDescent="0.2">
      <c r="A282" s="87">
        <v>5</v>
      </c>
      <c r="B282" s="82" t="s">
        <v>583</v>
      </c>
      <c r="C282" s="83" t="s">
        <v>584</v>
      </c>
      <c r="D282" s="84">
        <v>3.5999999999999997E-2</v>
      </c>
    </row>
    <row r="283" spans="1:4" s="75" customFormat="1" ht="56.25" x14ac:dyDescent="0.2">
      <c r="A283" s="87">
        <v>6</v>
      </c>
      <c r="B283" s="82" t="s">
        <v>585</v>
      </c>
      <c r="C283" s="83" t="s">
        <v>241</v>
      </c>
      <c r="D283" s="84">
        <v>0.187</v>
      </c>
    </row>
    <row r="284" spans="1:4" x14ac:dyDescent="0.2">
      <c r="A284" s="86"/>
      <c r="B284" s="103" t="s">
        <v>247</v>
      </c>
      <c r="C284" s="103"/>
      <c r="D284" s="103"/>
    </row>
    <row r="285" spans="1:4" ht="13.5" thickBot="1" x14ac:dyDescent="0.25">
      <c r="A285" s="32"/>
      <c r="B285" s="32"/>
      <c r="C285" s="32"/>
      <c r="D285" s="32"/>
    </row>
    <row r="286" spans="1:4" ht="45" x14ac:dyDescent="0.2">
      <c r="A286" s="33">
        <v>1</v>
      </c>
      <c r="B286" s="78" t="s">
        <v>586</v>
      </c>
      <c r="C286" s="79" t="s">
        <v>246</v>
      </c>
      <c r="D286" s="80">
        <v>0.21</v>
      </c>
    </row>
    <row r="287" spans="1:4" ht="33.75" x14ac:dyDescent="0.2">
      <c r="A287" s="37">
        <v>2</v>
      </c>
      <c r="B287" s="82" t="s">
        <v>587</v>
      </c>
      <c r="C287" s="83" t="s">
        <v>249</v>
      </c>
      <c r="D287" s="84">
        <v>1.2999999999999999E-2</v>
      </c>
    </row>
    <row r="288" spans="1:4" ht="33.75" x14ac:dyDescent="0.2">
      <c r="A288" s="37">
        <v>3</v>
      </c>
      <c r="B288" s="82" t="s">
        <v>248</v>
      </c>
      <c r="C288" s="83" t="s">
        <v>249</v>
      </c>
      <c r="D288" s="84">
        <v>2E-3</v>
      </c>
    </row>
    <row r="289" spans="1:4" s="75" customFormat="1" ht="24" x14ac:dyDescent="0.2">
      <c r="A289" s="87">
        <v>4</v>
      </c>
      <c r="B289" s="82" t="s">
        <v>588</v>
      </c>
      <c r="C289" s="83" t="s">
        <v>589</v>
      </c>
      <c r="D289" s="84">
        <v>8.9999999999999998E-4</v>
      </c>
    </row>
    <row r="290" spans="1:4" x14ac:dyDescent="0.2">
      <c r="A290" s="86"/>
      <c r="B290" s="103" t="s">
        <v>250</v>
      </c>
      <c r="C290" s="103"/>
      <c r="D290" s="103"/>
    </row>
    <row r="291" spans="1:4" ht="13.5" thickBot="1" x14ac:dyDescent="0.25">
      <c r="A291" s="32"/>
      <c r="B291" s="32"/>
      <c r="C291" s="32"/>
      <c r="D291" s="32"/>
    </row>
    <row r="292" spans="1:4" ht="33.75" x14ac:dyDescent="0.2">
      <c r="A292" s="33">
        <v>1</v>
      </c>
      <c r="B292" s="34" t="s">
        <v>593</v>
      </c>
      <c r="C292" s="35" t="s">
        <v>251</v>
      </c>
      <c r="D292" s="36">
        <v>0.44</v>
      </c>
    </row>
    <row r="293" spans="1:4" ht="56.25" x14ac:dyDescent="0.2">
      <c r="A293" s="37">
        <v>2</v>
      </c>
      <c r="B293" s="38" t="s">
        <v>252</v>
      </c>
      <c r="C293" s="39" t="s">
        <v>253</v>
      </c>
      <c r="D293" s="40">
        <v>0.2</v>
      </c>
    </row>
    <row r="294" spans="1:4" ht="22.5" x14ac:dyDescent="0.2">
      <c r="A294" s="37">
        <v>3</v>
      </c>
      <c r="B294" s="38" t="s">
        <v>254</v>
      </c>
      <c r="C294" s="39" t="s">
        <v>255</v>
      </c>
      <c r="D294" s="40">
        <v>4.3999999999999997E-2</v>
      </c>
    </row>
    <row r="295" spans="1:4" ht="56.25" x14ac:dyDescent="0.2">
      <c r="A295" s="37">
        <v>4</v>
      </c>
      <c r="B295" s="38" t="s">
        <v>256</v>
      </c>
      <c r="C295" s="39" t="s">
        <v>257</v>
      </c>
      <c r="D295" s="40">
        <v>4.3999999999999997E-2</v>
      </c>
    </row>
    <row r="296" spans="1:4" x14ac:dyDescent="0.2">
      <c r="A296" s="71"/>
      <c r="B296" s="103" t="s">
        <v>260</v>
      </c>
      <c r="C296" s="103"/>
      <c r="D296" s="103"/>
    </row>
    <row r="297" spans="1:4" x14ac:dyDescent="0.2">
      <c r="A297" s="32"/>
      <c r="B297" s="32"/>
      <c r="C297" s="32"/>
      <c r="D297" s="32"/>
    </row>
    <row r="298" spans="1:4" x14ac:dyDescent="0.2">
      <c r="A298" s="42"/>
      <c r="B298" s="104" t="s">
        <v>261</v>
      </c>
      <c r="C298" s="104"/>
      <c r="D298" s="104"/>
    </row>
    <row r="299" spans="1:4" ht="13.5" thickBot="1" x14ac:dyDescent="0.25">
      <c r="A299" s="32"/>
      <c r="B299" s="32"/>
      <c r="C299" s="32"/>
      <c r="D299" s="32"/>
    </row>
    <row r="300" spans="1:4" ht="56.25" x14ac:dyDescent="0.2">
      <c r="A300" s="33">
        <v>1</v>
      </c>
      <c r="B300" s="78" t="s">
        <v>240</v>
      </c>
      <c r="C300" s="79" t="s">
        <v>241</v>
      </c>
      <c r="D300" s="80">
        <v>0.52800000000000002</v>
      </c>
    </row>
    <row r="301" spans="1:4" ht="33.75" x14ac:dyDescent="0.2">
      <c r="A301" s="37">
        <v>2</v>
      </c>
      <c r="B301" s="82" t="s">
        <v>262</v>
      </c>
      <c r="C301" s="83" t="s">
        <v>263</v>
      </c>
      <c r="D301" s="84">
        <v>0.52800000000000002</v>
      </c>
    </row>
    <row r="302" spans="1:4" x14ac:dyDescent="0.2">
      <c r="A302" s="42"/>
      <c r="B302" s="104" t="s">
        <v>264</v>
      </c>
      <c r="C302" s="104"/>
      <c r="D302" s="104"/>
    </row>
    <row r="303" spans="1:4" ht="13.5" thickBot="1" x14ac:dyDescent="0.25">
      <c r="A303" s="32"/>
      <c r="B303" s="32"/>
      <c r="C303" s="32"/>
      <c r="D303" s="32"/>
    </row>
    <row r="304" spans="1:4" ht="56.25" x14ac:dyDescent="0.2">
      <c r="A304" s="33">
        <v>3</v>
      </c>
      <c r="B304" s="78" t="s">
        <v>265</v>
      </c>
      <c r="C304" s="79" t="s">
        <v>259</v>
      </c>
      <c r="D304" s="80">
        <v>0.04</v>
      </c>
    </row>
    <row r="305" spans="1:4" ht="56.25" x14ac:dyDescent="0.2">
      <c r="A305" s="37">
        <v>4</v>
      </c>
      <c r="B305" s="82" t="s">
        <v>266</v>
      </c>
      <c r="C305" s="83" t="s">
        <v>267</v>
      </c>
      <c r="D305" s="84">
        <v>0.04</v>
      </c>
    </row>
    <row r="306" spans="1:4" x14ac:dyDescent="0.2">
      <c r="A306" s="37">
        <v>5</v>
      </c>
      <c r="B306" s="38" t="s">
        <v>268</v>
      </c>
      <c r="C306" s="39" t="s">
        <v>269</v>
      </c>
      <c r="D306" s="40">
        <v>0.25</v>
      </c>
    </row>
    <row r="307" spans="1:4" x14ac:dyDescent="0.2">
      <c r="A307" s="42"/>
      <c r="B307" s="104" t="s">
        <v>270</v>
      </c>
      <c r="C307" s="104"/>
      <c r="D307" s="104"/>
    </row>
    <row r="308" spans="1:4" ht="13.5" thickBot="1" x14ac:dyDescent="0.25">
      <c r="A308" s="32"/>
      <c r="B308" s="32"/>
      <c r="C308" s="32"/>
      <c r="D308" s="32"/>
    </row>
    <row r="309" spans="1:4" ht="33.75" x14ac:dyDescent="0.2">
      <c r="A309" s="33">
        <v>6</v>
      </c>
      <c r="B309" s="34" t="s">
        <v>271</v>
      </c>
      <c r="C309" s="35" t="s">
        <v>251</v>
      </c>
      <c r="D309" s="36">
        <v>1.0500000000000001E-2</v>
      </c>
    </row>
    <row r="310" spans="1:4" ht="56.25" x14ac:dyDescent="0.2">
      <c r="A310" s="37">
        <v>7</v>
      </c>
      <c r="B310" s="38" t="s">
        <v>272</v>
      </c>
      <c r="C310" s="39" t="s">
        <v>253</v>
      </c>
      <c r="D310" s="40">
        <v>5.0000000000000001E-3</v>
      </c>
    </row>
    <row r="311" spans="1:4" ht="56.25" x14ac:dyDescent="0.2">
      <c r="A311" s="37">
        <v>8</v>
      </c>
      <c r="B311" s="38" t="s">
        <v>273</v>
      </c>
      <c r="C311" s="39" t="s">
        <v>274</v>
      </c>
      <c r="D311" s="40">
        <v>3.0000000000000001E-3</v>
      </c>
    </row>
    <row r="312" spans="1:4" ht="56.25" x14ac:dyDescent="0.2">
      <c r="A312" s="37">
        <v>9</v>
      </c>
      <c r="B312" s="38" t="s">
        <v>275</v>
      </c>
      <c r="C312" s="39" t="s">
        <v>276</v>
      </c>
      <c r="D312" s="40">
        <v>3.0000000000000001E-3</v>
      </c>
    </row>
    <row r="313" spans="1:4" x14ac:dyDescent="0.2">
      <c r="A313" s="71"/>
      <c r="B313" s="103" t="s">
        <v>277</v>
      </c>
      <c r="C313" s="103"/>
      <c r="D313" s="103"/>
    </row>
    <row r="314" spans="1:4" ht="13.5" thickBot="1" x14ac:dyDescent="0.25">
      <c r="A314" s="32"/>
      <c r="B314" s="32"/>
      <c r="C314" s="32"/>
      <c r="D314" s="32"/>
    </row>
    <row r="315" spans="1:4" ht="33.75" x14ac:dyDescent="0.2">
      <c r="A315" s="33">
        <v>1</v>
      </c>
      <c r="B315" s="34" t="s">
        <v>278</v>
      </c>
      <c r="C315" s="35" t="s">
        <v>263</v>
      </c>
      <c r="D315" s="36">
        <v>0.24</v>
      </c>
    </row>
    <row r="316" spans="1:4" ht="56.25" x14ac:dyDescent="0.2">
      <c r="A316" s="37">
        <v>2</v>
      </c>
      <c r="B316" s="38" t="s">
        <v>265</v>
      </c>
      <c r="C316" s="39" t="s">
        <v>259</v>
      </c>
      <c r="D316" s="40">
        <v>0.24</v>
      </c>
    </row>
    <row r="317" spans="1:4" x14ac:dyDescent="0.2">
      <c r="A317" s="71"/>
      <c r="B317" s="103" t="s">
        <v>279</v>
      </c>
      <c r="C317" s="103"/>
      <c r="D317" s="103"/>
    </row>
    <row r="318" spans="1:4" ht="13.5" thickBot="1" x14ac:dyDescent="0.25">
      <c r="A318" s="32"/>
      <c r="B318" s="32"/>
      <c r="C318" s="32"/>
      <c r="D318" s="32"/>
    </row>
    <row r="319" spans="1:4" ht="33.75" x14ac:dyDescent="0.2">
      <c r="A319" s="33">
        <v>1</v>
      </c>
      <c r="B319" s="34" t="s">
        <v>280</v>
      </c>
      <c r="C319" s="35" t="s">
        <v>251</v>
      </c>
      <c r="D319" s="36">
        <v>1.2E-2</v>
      </c>
    </row>
    <row r="320" spans="1:4" ht="56.25" x14ac:dyDescent="0.2">
      <c r="A320" s="37">
        <v>2</v>
      </c>
      <c r="B320" s="38" t="s">
        <v>281</v>
      </c>
      <c r="C320" s="39" t="s">
        <v>253</v>
      </c>
      <c r="D320" s="40">
        <v>0.01</v>
      </c>
    </row>
    <row r="322" spans="1:4" ht="15" x14ac:dyDescent="0.25">
      <c r="A322" s="62"/>
      <c r="B322" s="64" t="s">
        <v>294</v>
      </c>
      <c r="C322" s="62"/>
      <c r="D322" s="62"/>
    </row>
    <row r="323" spans="1:4" x14ac:dyDescent="0.2">
      <c r="A323" s="56"/>
      <c r="B323" s="103" t="s">
        <v>244</v>
      </c>
      <c r="C323" s="103"/>
      <c r="D323" s="103"/>
    </row>
    <row r="324" spans="1:4" x14ac:dyDescent="0.2">
      <c r="A324" s="32"/>
      <c r="B324" s="32"/>
      <c r="C324" s="32"/>
      <c r="D324" s="32"/>
    </row>
    <row r="325" spans="1:4" x14ac:dyDescent="0.2">
      <c r="A325" s="56"/>
      <c r="B325" s="103" t="s">
        <v>597</v>
      </c>
      <c r="C325" s="103"/>
      <c r="D325" s="103"/>
    </row>
    <row r="326" spans="1:4" ht="13.5" thickBot="1" x14ac:dyDescent="0.25">
      <c r="A326" s="32"/>
      <c r="B326" s="32"/>
      <c r="C326" s="32"/>
      <c r="D326" s="32"/>
    </row>
    <row r="327" spans="1:4" ht="45" x14ac:dyDescent="0.2">
      <c r="A327" s="33">
        <v>1</v>
      </c>
      <c r="B327" s="78" t="s">
        <v>586</v>
      </c>
      <c r="C327" s="79" t="s">
        <v>246</v>
      </c>
      <c r="D327" s="80">
        <v>0.14000000000000001</v>
      </c>
    </row>
    <row r="328" spans="1:4" ht="45" x14ac:dyDescent="0.2">
      <c r="A328" s="37">
        <v>2</v>
      </c>
      <c r="B328" s="82" t="s">
        <v>598</v>
      </c>
      <c r="C328" s="83" t="s">
        <v>246</v>
      </c>
      <c r="D328" s="84">
        <v>0.02</v>
      </c>
    </row>
    <row r="329" spans="1:4" ht="33.75" x14ac:dyDescent="0.2">
      <c r="A329" s="37">
        <v>3</v>
      </c>
      <c r="B329" s="82" t="s">
        <v>587</v>
      </c>
      <c r="C329" s="83" t="s">
        <v>249</v>
      </c>
      <c r="D329" s="84">
        <v>0.01</v>
      </c>
    </row>
    <row r="330" spans="1:4" ht="33.75" x14ac:dyDescent="0.2">
      <c r="A330" s="37">
        <v>4</v>
      </c>
      <c r="B330" s="82" t="s">
        <v>248</v>
      </c>
      <c r="C330" s="83" t="s">
        <v>249</v>
      </c>
      <c r="D330" s="84">
        <v>2E-3</v>
      </c>
    </row>
    <row r="331" spans="1:4" s="75" customFormat="1" ht="24" x14ac:dyDescent="0.2">
      <c r="A331" s="87">
        <v>5</v>
      </c>
      <c r="B331" s="82" t="s">
        <v>588</v>
      </c>
      <c r="C331" s="83" t="s">
        <v>589</v>
      </c>
      <c r="D331" s="84">
        <v>3.5000000000000001E-3</v>
      </c>
    </row>
    <row r="332" spans="1:4" x14ac:dyDescent="0.2">
      <c r="A332" s="86"/>
      <c r="B332" s="103" t="s">
        <v>599</v>
      </c>
      <c r="C332" s="103"/>
      <c r="D332" s="103"/>
    </row>
    <row r="333" spans="1:4" ht="13.5" thickBot="1" x14ac:dyDescent="0.25">
      <c r="A333" s="32"/>
      <c r="B333" s="32"/>
      <c r="C333" s="32"/>
      <c r="D333" s="32"/>
    </row>
    <row r="334" spans="1:4" ht="45" x14ac:dyDescent="0.2">
      <c r="A334" s="33">
        <v>1</v>
      </c>
      <c r="B334" s="78" t="s">
        <v>586</v>
      </c>
      <c r="C334" s="79" t="s">
        <v>246</v>
      </c>
      <c r="D334" s="80">
        <v>0.15</v>
      </c>
    </row>
    <row r="335" spans="1:4" ht="45" x14ac:dyDescent="0.2">
      <c r="A335" s="37">
        <v>2</v>
      </c>
      <c r="B335" s="82" t="s">
        <v>598</v>
      </c>
      <c r="C335" s="83" t="s">
        <v>246</v>
      </c>
      <c r="D335" s="84">
        <v>0.02</v>
      </c>
    </row>
    <row r="336" spans="1:4" ht="33.75" x14ac:dyDescent="0.2">
      <c r="A336" s="37">
        <v>3</v>
      </c>
      <c r="B336" s="82" t="s">
        <v>587</v>
      </c>
      <c r="C336" s="83" t="s">
        <v>249</v>
      </c>
      <c r="D336" s="84">
        <v>1.0500000000000001E-2</v>
      </c>
    </row>
    <row r="337" spans="1:4" s="75" customFormat="1" ht="33.75" x14ac:dyDescent="0.2">
      <c r="A337" s="87">
        <v>4</v>
      </c>
      <c r="B337" s="82" t="s">
        <v>248</v>
      </c>
      <c r="C337" s="83" t="s">
        <v>249</v>
      </c>
      <c r="D337" s="84">
        <v>2E-3</v>
      </c>
    </row>
    <row r="338" spans="1:4" s="75" customFormat="1" ht="24" x14ac:dyDescent="0.2">
      <c r="A338" s="87">
        <v>5</v>
      </c>
      <c r="B338" s="82" t="s">
        <v>588</v>
      </c>
      <c r="C338" s="83" t="s">
        <v>589</v>
      </c>
      <c r="D338" s="84">
        <v>8.9999999999999993E-3</v>
      </c>
    </row>
    <row r="339" spans="1:4" ht="12.75" customHeight="1" x14ac:dyDescent="0.2">
      <c r="A339" s="71"/>
      <c r="B339" s="103" t="s">
        <v>250</v>
      </c>
      <c r="C339" s="103"/>
      <c r="D339" s="103"/>
    </row>
    <row r="340" spans="1:4" ht="13.5" thickBot="1" x14ac:dyDescent="0.25">
      <c r="A340" s="32"/>
      <c r="B340" s="32"/>
      <c r="C340" s="32"/>
      <c r="D340" s="32"/>
    </row>
    <row r="341" spans="1:4" ht="33.75" x14ac:dyDescent="0.2">
      <c r="A341" s="33">
        <v>1</v>
      </c>
      <c r="B341" s="34" t="s">
        <v>593</v>
      </c>
      <c r="C341" s="35" t="s">
        <v>251</v>
      </c>
      <c r="D341" s="36">
        <v>0.44</v>
      </c>
    </row>
    <row r="342" spans="1:4" ht="56.25" x14ac:dyDescent="0.2">
      <c r="A342" s="37">
        <v>2</v>
      </c>
      <c r="B342" s="38" t="s">
        <v>252</v>
      </c>
      <c r="C342" s="39" t="s">
        <v>253</v>
      </c>
      <c r="D342" s="40">
        <v>0.2</v>
      </c>
    </row>
    <row r="343" spans="1:4" ht="22.5" x14ac:dyDescent="0.2">
      <c r="A343" s="37">
        <v>3</v>
      </c>
      <c r="B343" s="38" t="s">
        <v>254</v>
      </c>
      <c r="C343" s="39" t="s">
        <v>255</v>
      </c>
      <c r="D343" s="40">
        <v>4.3999999999999997E-2</v>
      </c>
    </row>
    <row r="344" spans="1:4" ht="56.25" x14ac:dyDescent="0.2">
      <c r="A344" s="37">
        <v>4</v>
      </c>
      <c r="B344" s="38" t="s">
        <v>256</v>
      </c>
      <c r="C344" s="39" t="s">
        <v>257</v>
      </c>
      <c r="D344" s="40">
        <v>4.3999999999999997E-2</v>
      </c>
    </row>
    <row r="345" spans="1:4" x14ac:dyDescent="0.2">
      <c r="A345" s="71"/>
      <c r="B345" s="103" t="s">
        <v>285</v>
      </c>
      <c r="C345" s="103"/>
      <c r="D345" s="103"/>
    </row>
    <row r="346" spans="1:4" ht="13.5" thickBot="1" x14ac:dyDescent="0.25">
      <c r="A346" s="32"/>
      <c r="B346" s="32"/>
      <c r="C346" s="32"/>
      <c r="D346" s="32"/>
    </row>
    <row r="347" spans="1:4" ht="33.75" x14ac:dyDescent="0.2">
      <c r="A347" s="33">
        <v>1</v>
      </c>
      <c r="B347" s="78" t="s">
        <v>262</v>
      </c>
      <c r="C347" s="79" t="s">
        <v>263</v>
      </c>
      <c r="D347" s="80">
        <v>0.77</v>
      </c>
    </row>
    <row r="348" spans="1:4" s="75" customFormat="1" ht="24" x14ac:dyDescent="0.2">
      <c r="A348" s="87">
        <v>2</v>
      </c>
      <c r="B348" s="82" t="s">
        <v>347</v>
      </c>
      <c r="C348" s="83" t="s">
        <v>255</v>
      </c>
      <c r="D348" s="84">
        <v>0.15</v>
      </c>
    </row>
    <row r="349" spans="1:4" x14ac:dyDescent="0.2">
      <c r="A349" s="86"/>
      <c r="B349" s="103" t="s">
        <v>286</v>
      </c>
      <c r="C349" s="103"/>
      <c r="D349" s="103"/>
    </row>
    <row r="350" spans="1:4" ht="13.5" thickBot="1" x14ac:dyDescent="0.25">
      <c r="A350" s="32"/>
      <c r="B350" s="32"/>
      <c r="C350" s="32"/>
      <c r="D350" s="32"/>
    </row>
    <row r="351" spans="1:4" ht="24" x14ac:dyDescent="0.2">
      <c r="A351" s="33">
        <v>1</v>
      </c>
      <c r="B351" s="34" t="s">
        <v>631</v>
      </c>
      <c r="C351" s="35" t="s">
        <v>287</v>
      </c>
      <c r="D351" s="36">
        <v>3.2500000000000001E-2</v>
      </c>
    </row>
    <row r="352" spans="1:4" ht="22.5" x14ac:dyDescent="0.2">
      <c r="A352" s="37">
        <v>2</v>
      </c>
      <c r="B352" s="38" t="s">
        <v>288</v>
      </c>
      <c r="C352" s="39" t="s">
        <v>287</v>
      </c>
      <c r="D352" s="40">
        <v>3.2500000000000001E-2</v>
      </c>
    </row>
    <row r="353" spans="1:4" ht="22.5" x14ac:dyDescent="0.2">
      <c r="A353" s="37">
        <v>3</v>
      </c>
      <c r="B353" s="38" t="s">
        <v>233</v>
      </c>
      <c r="C353" s="39" t="s">
        <v>228</v>
      </c>
      <c r="D353" s="40">
        <v>1.2999999999999999E-2</v>
      </c>
    </row>
    <row r="354" spans="1:4" x14ac:dyDescent="0.2">
      <c r="A354" s="37">
        <v>4</v>
      </c>
      <c r="B354" s="38" t="s">
        <v>289</v>
      </c>
      <c r="C354" s="39" t="s">
        <v>290</v>
      </c>
      <c r="D354" s="40">
        <v>3.25</v>
      </c>
    </row>
    <row r="355" spans="1:4" x14ac:dyDescent="0.2">
      <c r="A355" s="37">
        <v>5</v>
      </c>
      <c r="B355" s="38" t="s">
        <v>291</v>
      </c>
      <c r="C355" s="39" t="s">
        <v>292</v>
      </c>
      <c r="D355" s="40">
        <v>6.5</v>
      </c>
    </row>
    <row r="356" spans="1:4" x14ac:dyDescent="0.2">
      <c r="A356" s="37">
        <v>6</v>
      </c>
      <c r="B356" s="38" t="s">
        <v>293</v>
      </c>
      <c r="C356" s="39" t="s">
        <v>292</v>
      </c>
      <c r="D356" s="40">
        <v>-6.5</v>
      </c>
    </row>
    <row r="357" spans="1:4" x14ac:dyDescent="0.2">
      <c r="A357" s="71"/>
      <c r="B357" s="103" t="s">
        <v>591</v>
      </c>
      <c r="C357" s="103"/>
      <c r="D357" s="103"/>
    </row>
    <row r="358" spans="1:4" x14ac:dyDescent="0.2">
      <c r="A358" s="32"/>
      <c r="B358" s="32"/>
      <c r="C358" s="32"/>
      <c r="D358" s="32"/>
    </row>
    <row r="359" spans="1:4" x14ac:dyDescent="0.2">
      <c r="A359" s="56"/>
      <c r="B359" s="103" t="s">
        <v>597</v>
      </c>
      <c r="C359" s="103"/>
      <c r="D359" s="103"/>
    </row>
    <row r="360" spans="1:4" ht="13.5" thickBot="1" x14ac:dyDescent="0.25">
      <c r="A360" s="32"/>
      <c r="B360" s="32"/>
      <c r="C360" s="32"/>
      <c r="D360" s="32"/>
    </row>
    <row r="361" spans="1:4" ht="45" x14ac:dyDescent="0.2">
      <c r="A361" s="33">
        <v>1</v>
      </c>
      <c r="B361" s="78" t="s">
        <v>586</v>
      </c>
      <c r="C361" s="79" t="s">
        <v>246</v>
      </c>
      <c r="D361" s="80">
        <v>0.14000000000000001</v>
      </c>
    </row>
    <row r="362" spans="1:4" ht="45" x14ac:dyDescent="0.2">
      <c r="A362" s="37">
        <v>2</v>
      </c>
      <c r="B362" s="82" t="s">
        <v>598</v>
      </c>
      <c r="C362" s="83" t="s">
        <v>246</v>
      </c>
      <c r="D362" s="84">
        <v>0.02</v>
      </c>
    </row>
    <row r="363" spans="1:4" ht="33.75" x14ac:dyDescent="0.2">
      <c r="A363" s="37">
        <v>3</v>
      </c>
      <c r="B363" s="82" t="s">
        <v>587</v>
      </c>
      <c r="C363" s="83" t="s">
        <v>249</v>
      </c>
      <c r="D363" s="84">
        <v>0.01</v>
      </c>
    </row>
    <row r="364" spans="1:4" ht="33.75" x14ac:dyDescent="0.2">
      <c r="A364" s="37">
        <v>4</v>
      </c>
      <c r="B364" s="82" t="s">
        <v>248</v>
      </c>
      <c r="C364" s="83" t="s">
        <v>249</v>
      </c>
      <c r="D364" s="84">
        <v>2E-3</v>
      </c>
    </row>
    <row r="365" spans="1:4" s="75" customFormat="1" ht="24" x14ac:dyDescent="0.2">
      <c r="A365" s="73">
        <v>5</v>
      </c>
      <c r="B365" s="82" t="s">
        <v>588</v>
      </c>
      <c r="C365" s="83" t="s">
        <v>589</v>
      </c>
      <c r="D365" s="84">
        <v>3.5000000000000001E-3</v>
      </c>
    </row>
    <row r="366" spans="1:4" ht="12.75" customHeight="1" x14ac:dyDescent="0.2">
      <c r="A366" s="71"/>
      <c r="B366" s="103" t="s">
        <v>599</v>
      </c>
      <c r="C366" s="103"/>
      <c r="D366" s="103"/>
    </row>
    <row r="367" spans="1:4" ht="13.5" thickBot="1" x14ac:dyDescent="0.25">
      <c r="A367" s="32"/>
      <c r="B367" s="32"/>
      <c r="C367" s="32"/>
      <c r="D367" s="32"/>
    </row>
    <row r="368" spans="1:4" ht="45" x14ac:dyDescent="0.2">
      <c r="A368" s="33">
        <v>1</v>
      </c>
      <c r="B368" s="78" t="s">
        <v>586</v>
      </c>
      <c r="C368" s="79" t="s">
        <v>246</v>
      </c>
      <c r="D368" s="80">
        <v>0.15</v>
      </c>
    </row>
    <row r="369" spans="1:4" ht="45" x14ac:dyDescent="0.2">
      <c r="A369" s="37">
        <v>2</v>
      </c>
      <c r="B369" s="82" t="s">
        <v>598</v>
      </c>
      <c r="C369" s="83" t="s">
        <v>246</v>
      </c>
      <c r="D369" s="84">
        <v>0.02</v>
      </c>
    </row>
    <row r="370" spans="1:4" ht="33.75" x14ac:dyDescent="0.2">
      <c r="A370" s="81">
        <v>3</v>
      </c>
      <c r="B370" s="82" t="s">
        <v>587</v>
      </c>
      <c r="C370" s="83" t="s">
        <v>249</v>
      </c>
      <c r="D370" s="84">
        <v>1.0500000000000001E-2</v>
      </c>
    </row>
    <row r="371" spans="1:4" ht="33.75" x14ac:dyDescent="0.2">
      <c r="A371" s="81">
        <v>4</v>
      </c>
      <c r="B371" s="82" t="s">
        <v>248</v>
      </c>
      <c r="C371" s="83" t="s">
        <v>249</v>
      </c>
      <c r="D371" s="84">
        <v>2E-3</v>
      </c>
    </row>
    <row r="372" spans="1:4" ht="24" x14ac:dyDescent="0.2">
      <c r="A372" s="37">
        <v>5</v>
      </c>
      <c r="B372" s="82" t="s">
        <v>588</v>
      </c>
      <c r="C372" s="83" t="s">
        <v>589</v>
      </c>
      <c r="D372" s="84">
        <v>8.9999999999999993E-3</v>
      </c>
    </row>
    <row r="373" spans="1:4" ht="12.75" customHeight="1" x14ac:dyDescent="0.2">
      <c r="A373" s="71"/>
      <c r="B373" s="103" t="s">
        <v>250</v>
      </c>
      <c r="C373" s="103"/>
      <c r="D373" s="103"/>
    </row>
    <row r="374" spans="1:4" ht="13.5" thickBot="1" x14ac:dyDescent="0.25">
      <c r="A374" s="32"/>
      <c r="B374" s="32"/>
      <c r="C374" s="32"/>
      <c r="D374" s="32"/>
    </row>
    <row r="375" spans="1:4" ht="33.75" x14ac:dyDescent="0.2">
      <c r="A375" s="33">
        <v>1</v>
      </c>
      <c r="B375" s="34" t="s">
        <v>593</v>
      </c>
      <c r="C375" s="35" t="s">
        <v>251</v>
      </c>
      <c r="D375" s="36">
        <v>0.44</v>
      </c>
    </row>
    <row r="376" spans="1:4" ht="56.25" x14ac:dyDescent="0.2">
      <c r="A376" s="37">
        <v>2</v>
      </c>
      <c r="B376" s="38" t="s">
        <v>252</v>
      </c>
      <c r="C376" s="39" t="s">
        <v>253</v>
      </c>
      <c r="D376" s="40">
        <v>0.2</v>
      </c>
    </row>
    <row r="377" spans="1:4" ht="22.5" x14ac:dyDescent="0.2">
      <c r="A377" s="37">
        <v>3</v>
      </c>
      <c r="B377" s="38" t="s">
        <v>254</v>
      </c>
      <c r="C377" s="39" t="s">
        <v>255</v>
      </c>
      <c r="D377" s="40">
        <v>4.3999999999999997E-2</v>
      </c>
    </row>
    <row r="378" spans="1:4" ht="57" thickBot="1" x14ac:dyDescent="0.25">
      <c r="A378" s="37">
        <v>4</v>
      </c>
      <c r="B378" s="38" t="s">
        <v>256</v>
      </c>
      <c r="C378" s="39" t="s">
        <v>257</v>
      </c>
      <c r="D378" s="40">
        <v>4.3999999999999997E-2</v>
      </c>
    </row>
    <row r="379" spans="1:4" x14ac:dyDescent="0.2">
      <c r="A379" s="41"/>
      <c r="B379" s="41"/>
      <c r="C379" s="41"/>
      <c r="D379" s="41"/>
    </row>
    <row r="380" spans="1:4" ht="12.75" customHeight="1" x14ac:dyDescent="0.2">
      <c r="A380" s="56"/>
      <c r="B380" s="103" t="s">
        <v>285</v>
      </c>
      <c r="C380" s="103"/>
      <c r="D380" s="103"/>
    </row>
    <row r="381" spans="1:4" ht="13.5" thickBot="1" x14ac:dyDescent="0.25">
      <c r="A381" s="32"/>
      <c r="B381" s="32"/>
      <c r="C381" s="32"/>
      <c r="D381" s="32"/>
    </row>
    <row r="382" spans="1:4" ht="33.75" x14ac:dyDescent="0.2">
      <c r="A382" s="33">
        <v>1</v>
      </c>
      <c r="B382" s="78" t="s">
        <v>262</v>
      </c>
      <c r="C382" s="79" t="s">
        <v>263</v>
      </c>
      <c r="D382" s="80">
        <v>0.77</v>
      </c>
    </row>
    <row r="383" spans="1:4" s="75" customFormat="1" ht="24" x14ac:dyDescent="0.2">
      <c r="A383" s="87">
        <v>2</v>
      </c>
      <c r="B383" s="82" t="s">
        <v>347</v>
      </c>
      <c r="C383" s="83" t="s">
        <v>255</v>
      </c>
      <c r="D383" s="84">
        <v>0.15</v>
      </c>
    </row>
    <row r="384" spans="1:4" ht="12.75" customHeight="1" x14ac:dyDescent="0.2">
      <c r="A384" s="86"/>
      <c r="B384" s="103" t="s">
        <v>286</v>
      </c>
      <c r="C384" s="103"/>
      <c r="D384" s="103"/>
    </row>
    <row r="385" spans="1:4" ht="13.5" thickBot="1" x14ac:dyDescent="0.25">
      <c r="A385" s="32"/>
      <c r="B385" s="32"/>
      <c r="C385" s="32"/>
      <c r="D385" s="32"/>
    </row>
    <row r="386" spans="1:4" ht="24" x14ac:dyDescent="0.2">
      <c r="A386" s="33">
        <v>1</v>
      </c>
      <c r="B386" s="34" t="s">
        <v>631</v>
      </c>
      <c r="C386" s="35" t="s">
        <v>287</v>
      </c>
      <c r="D386" s="36">
        <v>1.7100000000000001E-2</v>
      </c>
    </row>
    <row r="387" spans="1:4" ht="22.5" x14ac:dyDescent="0.2">
      <c r="A387" s="37">
        <v>2</v>
      </c>
      <c r="B387" s="38" t="s">
        <v>288</v>
      </c>
      <c r="C387" s="39" t="s">
        <v>287</v>
      </c>
      <c r="D387" s="40">
        <v>1.7100000000000001E-2</v>
      </c>
    </row>
    <row r="388" spans="1:4" ht="22.5" x14ac:dyDescent="0.2">
      <c r="A388" s="37">
        <v>3</v>
      </c>
      <c r="B388" s="38" t="s">
        <v>233</v>
      </c>
      <c r="C388" s="39" t="s">
        <v>228</v>
      </c>
      <c r="D388" s="40">
        <v>6.8399999999999997E-3</v>
      </c>
    </row>
    <row r="389" spans="1:4" x14ac:dyDescent="0.2">
      <c r="A389" s="37">
        <v>4</v>
      </c>
      <c r="B389" s="38" t="s">
        <v>289</v>
      </c>
      <c r="C389" s="39" t="s">
        <v>290</v>
      </c>
      <c r="D389" s="40">
        <v>1.71</v>
      </c>
    </row>
    <row r="390" spans="1:4" x14ac:dyDescent="0.2">
      <c r="A390" s="37">
        <v>5</v>
      </c>
      <c r="B390" s="38" t="s">
        <v>291</v>
      </c>
      <c r="C390" s="39" t="s">
        <v>292</v>
      </c>
      <c r="D390" s="40">
        <v>3.5</v>
      </c>
    </row>
    <row r="391" spans="1:4" x14ac:dyDescent="0.2">
      <c r="A391" s="37">
        <v>6</v>
      </c>
      <c r="B391" s="38" t="s">
        <v>293</v>
      </c>
      <c r="C391" s="39" t="s">
        <v>292</v>
      </c>
      <c r="D391" s="40">
        <v>-3.5</v>
      </c>
    </row>
    <row r="392" spans="1:4" ht="12.75" customHeight="1" x14ac:dyDescent="0.2">
      <c r="A392" s="71"/>
      <c r="B392" s="103" t="s">
        <v>592</v>
      </c>
      <c r="C392" s="103"/>
      <c r="D392" s="103"/>
    </row>
    <row r="393" spans="1:4" x14ac:dyDescent="0.2">
      <c r="A393" s="32"/>
      <c r="B393" s="32"/>
      <c r="C393" s="32"/>
      <c r="D393" s="32"/>
    </row>
    <row r="394" spans="1:4" ht="12.75" customHeight="1" x14ac:dyDescent="0.2">
      <c r="A394" s="56"/>
      <c r="B394" s="103" t="s">
        <v>597</v>
      </c>
      <c r="C394" s="103"/>
      <c r="D394" s="103"/>
    </row>
    <row r="395" spans="1:4" ht="13.5" thickBot="1" x14ac:dyDescent="0.25">
      <c r="A395" s="32"/>
      <c r="B395" s="32"/>
      <c r="C395" s="32"/>
      <c r="D395" s="32"/>
    </row>
    <row r="396" spans="1:4" ht="45" x14ac:dyDescent="0.2">
      <c r="A396" s="33">
        <v>1</v>
      </c>
      <c r="B396" s="78" t="s">
        <v>586</v>
      </c>
      <c r="C396" s="79" t="s">
        <v>246</v>
      </c>
      <c r="D396" s="80">
        <v>0.14000000000000001</v>
      </c>
    </row>
    <row r="397" spans="1:4" ht="45" x14ac:dyDescent="0.2">
      <c r="A397" s="37">
        <v>2</v>
      </c>
      <c r="B397" s="82" t="s">
        <v>598</v>
      </c>
      <c r="C397" s="83" t="s">
        <v>246</v>
      </c>
      <c r="D397" s="84">
        <v>0.02</v>
      </c>
    </row>
    <row r="398" spans="1:4" ht="33.75" x14ac:dyDescent="0.2">
      <c r="A398" s="37">
        <v>3</v>
      </c>
      <c r="B398" s="82" t="s">
        <v>587</v>
      </c>
      <c r="C398" s="83" t="s">
        <v>249</v>
      </c>
      <c r="D398" s="84">
        <v>0.01</v>
      </c>
    </row>
    <row r="399" spans="1:4" ht="33.75" x14ac:dyDescent="0.2">
      <c r="A399" s="37">
        <v>4</v>
      </c>
      <c r="B399" s="82" t="s">
        <v>248</v>
      </c>
      <c r="C399" s="83" t="s">
        <v>249</v>
      </c>
      <c r="D399" s="84">
        <v>2E-3</v>
      </c>
    </row>
    <row r="400" spans="1:4" s="75" customFormat="1" ht="24" x14ac:dyDescent="0.2">
      <c r="A400" s="87">
        <v>5</v>
      </c>
      <c r="B400" s="82" t="s">
        <v>588</v>
      </c>
      <c r="C400" s="83" t="s">
        <v>589</v>
      </c>
      <c r="D400" s="84">
        <v>3.5000000000000001E-3</v>
      </c>
    </row>
    <row r="401" spans="1:4" ht="12.75" customHeight="1" x14ac:dyDescent="0.2">
      <c r="A401" s="86"/>
      <c r="B401" s="103" t="s">
        <v>599</v>
      </c>
      <c r="C401" s="103"/>
      <c r="D401" s="103"/>
    </row>
    <row r="402" spans="1:4" ht="13.5" thickBot="1" x14ac:dyDescent="0.25">
      <c r="A402" s="32"/>
      <c r="B402" s="32"/>
      <c r="C402" s="32"/>
      <c r="D402" s="32"/>
    </row>
    <row r="403" spans="1:4" ht="45" x14ac:dyDescent="0.2">
      <c r="A403" s="33">
        <v>1</v>
      </c>
      <c r="B403" s="78" t="s">
        <v>586</v>
      </c>
      <c r="C403" s="79" t="s">
        <v>246</v>
      </c>
      <c r="D403" s="80">
        <v>0.15</v>
      </c>
    </row>
    <row r="404" spans="1:4" ht="45" x14ac:dyDescent="0.2">
      <c r="A404" s="37">
        <v>2</v>
      </c>
      <c r="B404" s="82" t="s">
        <v>598</v>
      </c>
      <c r="C404" s="83" t="s">
        <v>246</v>
      </c>
      <c r="D404" s="84">
        <v>0.02</v>
      </c>
    </row>
    <row r="405" spans="1:4" ht="33.75" x14ac:dyDescent="0.2">
      <c r="A405" s="37">
        <v>3</v>
      </c>
      <c r="B405" s="82" t="s">
        <v>587</v>
      </c>
      <c r="C405" s="83" t="s">
        <v>249</v>
      </c>
      <c r="D405" s="84">
        <v>1.0500000000000001E-2</v>
      </c>
    </row>
    <row r="406" spans="1:4" s="75" customFormat="1" ht="33.75" x14ac:dyDescent="0.2">
      <c r="A406" s="87">
        <v>4</v>
      </c>
      <c r="B406" s="82" t="s">
        <v>248</v>
      </c>
      <c r="C406" s="83" t="s">
        <v>249</v>
      </c>
      <c r="D406" s="84">
        <v>2E-3</v>
      </c>
    </row>
    <row r="407" spans="1:4" s="75" customFormat="1" ht="24" x14ac:dyDescent="0.2">
      <c r="A407" s="87">
        <v>5</v>
      </c>
      <c r="B407" s="82" t="s">
        <v>588</v>
      </c>
      <c r="C407" s="83" t="s">
        <v>589</v>
      </c>
      <c r="D407" s="84">
        <v>8.9999999999999993E-3</v>
      </c>
    </row>
    <row r="408" spans="1:4" ht="12.75" customHeight="1" x14ac:dyDescent="0.2">
      <c r="A408" s="71"/>
      <c r="B408" s="103" t="s">
        <v>250</v>
      </c>
      <c r="C408" s="103"/>
      <c r="D408" s="103"/>
    </row>
    <row r="409" spans="1:4" ht="13.5" thickBot="1" x14ac:dyDescent="0.25">
      <c r="A409" s="32"/>
      <c r="B409" s="32"/>
      <c r="C409" s="32"/>
      <c r="D409" s="32"/>
    </row>
    <row r="410" spans="1:4" ht="33.75" x14ac:dyDescent="0.2">
      <c r="A410" s="33">
        <v>1</v>
      </c>
      <c r="B410" s="34" t="s">
        <v>596</v>
      </c>
      <c r="C410" s="35" t="s">
        <v>251</v>
      </c>
      <c r="D410" s="36">
        <v>0.44</v>
      </c>
    </row>
    <row r="411" spans="1:4" ht="56.25" x14ac:dyDescent="0.2">
      <c r="A411" s="37">
        <v>2</v>
      </c>
      <c r="B411" s="38" t="s">
        <v>252</v>
      </c>
      <c r="C411" s="39" t="s">
        <v>253</v>
      </c>
      <c r="D411" s="40">
        <v>0.2</v>
      </c>
    </row>
    <row r="412" spans="1:4" ht="22.5" x14ac:dyDescent="0.2">
      <c r="A412" s="37">
        <v>3</v>
      </c>
      <c r="B412" s="38" t="s">
        <v>254</v>
      </c>
      <c r="C412" s="39" t="s">
        <v>255</v>
      </c>
      <c r="D412" s="40">
        <v>4.3999999999999997E-2</v>
      </c>
    </row>
    <row r="413" spans="1:4" ht="56.25" x14ac:dyDescent="0.2">
      <c r="A413" s="37">
        <v>4</v>
      </c>
      <c r="B413" s="38" t="s">
        <v>256</v>
      </c>
      <c r="C413" s="39" t="s">
        <v>257</v>
      </c>
      <c r="D413" s="40">
        <v>4.3999999999999997E-2</v>
      </c>
    </row>
    <row r="414" spans="1:4" ht="12.75" customHeight="1" x14ac:dyDescent="0.2">
      <c r="A414" s="71"/>
      <c r="B414" s="103" t="s">
        <v>285</v>
      </c>
      <c r="C414" s="103"/>
      <c r="D414" s="103"/>
    </row>
    <row r="415" spans="1:4" ht="13.5" thickBot="1" x14ac:dyDescent="0.25">
      <c r="A415" s="32"/>
      <c r="B415" s="32"/>
      <c r="C415" s="32"/>
      <c r="D415" s="32"/>
    </row>
    <row r="416" spans="1:4" ht="33.75" x14ac:dyDescent="0.2">
      <c r="A416" s="33">
        <v>1</v>
      </c>
      <c r="B416" s="78" t="s">
        <v>262</v>
      </c>
      <c r="C416" s="79" t="s">
        <v>263</v>
      </c>
      <c r="D416" s="80">
        <v>0.77</v>
      </c>
    </row>
    <row r="417" spans="1:4" s="75" customFormat="1" ht="24" x14ac:dyDescent="0.2">
      <c r="A417" s="66">
        <v>2</v>
      </c>
      <c r="B417" s="82" t="s">
        <v>347</v>
      </c>
      <c r="C417" s="83" t="s">
        <v>255</v>
      </c>
      <c r="D417" s="84">
        <v>0.15</v>
      </c>
    </row>
    <row r="418" spans="1:4" ht="12.75" customHeight="1" x14ac:dyDescent="0.2">
      <c r="A418" s="71"/>
      <c r="B418" s="103" t="s">
        <v>286</v>
      </c>
      <c r="C418" s="103"/>
      <c r="D418" s="103"/>
    </row>
    <row r="419" spans="1:4" ht="13.5" thickBot="1" x14ac:dyDescent="0.25">
      <c r="A419" s="32"/>
      <c r="B419" s="32"/>
      <c r="C419" s="32"/>
      <c r="D419" s="32"/>
    </row>
    <row r="420" spans="1:4" ht="24" x14ac:dyDescent="0.2">
      <c r="A420" s="33">
        <v>1</v>
      </c>
      <c r="B420" s="34" t="s">
        <v>631</v>
      </c>
      <c r="C420" s="35" t="s">
        <v>287</v>
      </c>
      <c r="D420" s="36">
        <v>1.7100000000000001E-2</v>
      </c>
    </row>
    <row r="421" spans="1:4" ht="22.5" x14ac:dyDescent="0.2">
      <c r="A421" s="37">
        <v>2</v>
      </c>
      <c r="B421" s="38" t="s">
        <v>288</v>
      </c>
      <c r="C421" s="39" t="s">
        <v>287</v>
      </c>
      <c r="D421" s="40">
        <v>1.7100000000000001E-2</v>
      </c>
    </row>
    <row r="422" spans="1:4" ht="22.5" x14ac:dyDescent="0.2">
      <c r="A422" s="37">
        <v>3</v>
      </c>
      <c r="B422" s="38" t="s">
        <v>233</v>
      </c>
      <c r="C422" s="39" t="s">
        <v>228</v>
      </c>
      <c r="D422" s="40">
        <v>6.8399999999999997E-3</v>
      </c>
    </row>
    <row r="423" spans="1:4" x14ac:dyDescent="0.2">
      <c r="A423" s="37">
        <v>4</v>
      </c>
      <c r="B423" s="38" t="s">
        <v>289</v>
      </c>
      <c r="C423" s="39" t="s">
        <v>290</v>
      </c>
      <c r="D423" s="40">
        <v>1.71</v>
      </c>
    </row>
    <row r="424" spans="1:4" x14ac:dyDescent="0.2">
      <c r="A424" s="37">
        <v>5</v>
      </c>
      <c r="B424" s="38" t="s">
        <v>291</v>
      </c>
      <c r="C424" s="39" t="s">
        <v>292</v>
      </c>
      <c r="D424" s="40">
        <v>3.5</v>
      </c>
    </row>
    <row r="425" spans="1:4" x14ac:dyDescent="0.2">
      <c r="A425" s="37">
        <v>6</v>
      </c>
      <c r="B425" s="38" t="s">
        <v>293</v>
      </c>
      <c r="C425" s="39" t="s">
        <v>292</v>
      </c>
      <c r="D425" s="40">
        <v>-3.5</v>
      </c>
    </row>
    <row r="426" spans="1:4" ht="12.75" customHeight="1" x14ac:dyDescent="0.2">
      <c r="A426" s="71"/>
      <c r="B426" s="103" t="s">
        <v>594</v>
      </c>
      <c r="C426" s="103"/>
      <c r="D426" s="103"/>
    </row>
    <row r="427" spans="1:4" x14ac:dyDescent="0.2">
      <c r="A427" s="32"/>
      <c r="B427" s="32"/>
      <c r="C427" s="32"/>
      <c r="D427" s="32"/>
    </row>
    <row r="428" spans="1:4" ht="12.75" customHeight="1" x14ac:dyDescent="0.2">
      <c r="A428" s="56"/>
      <c r="B428" s="103" t="s">
        <v>597</v>
      </c>
      <c r="C428" s="103"/>
      <c r="D428" s="103"/>
    </row>
    <row r="429" spans="1:4" ht="13.5" thickBot="1" x14ac:dyDescent="0.25">
      <c r="A429" s="32"/>
      <c r="B429" s="32"/>
      <c r="C429" s="32"/>
      <c r="D429" s="32"/>
    </row>
    <row r="430" spans="1:4" ht="45" x14ac:dyDescent="0.2">
      <c r="A430" s="33">
        <v>1</v>
      </c>
      <c r="B430" s="78" t="s">
        <v>586</v>
      </c>
      <c r="C430" s="79" t="s">
        <v>246</v>
      </c>
      <c r="D430" s="80">
        <v>0.14000000000000001</v>
      </c>
    </row>
    <row r="431" spans="1:4" ht="45" x14ac:dyDescent="0.2">
      <c r="A431" s="37">
        <v>2</v>
      </c>
      <c r="B431" s="82" t="s">
        <v>598</v>
      </c>
      <c r="C431" s="83" t="s">
        <v>246</v>
      </c>
      <c r="D431" s="84">
        <v>0.02</v>
      </c>
    </row>
    <row r="432" spans="1:4" ht="33.75" x14ac:dyDescent="0.2">
      <c r="A432" s="37">
        <v>3</v>
      </c>
      <c r="B432" s="82" t="s">
        <v>587</v>
      </c>
      <c r="C432" s="83" t="s">
        <v>249</v>
      </c>
      <c r="D432" s="84">
        <v>0.01</v>
      </c>
    </row>
    <row r="433" spans="1:4" ht="33.75" x14ac:dyDescent="0.2">
      <c r="A433" s="37">
        <v>4</v>
      </c>
      <c r="B433" s="82" t="s">
        <v>248</v>
      </c>
      <c r="C433" s="83" t="s">
        <v>249</v>
      </c>
      <c r="D433" s="84">
        <v>2E-3</v>
      </c>
    </row>
    <row r="434" spans="1:4" s="75" customFormat="1" ht="24" x14ac:dyDescent="0.2">
      <c r="A434" s="87">
        <v>5</v>
      </c>
      <c r="B434" s="82" t="s">
        <v>588</v>
      </c>
      <c r="C434" s="83" t="s">
        <v>589</v>
      </c>
      <c r="D434" s="84">
        <v>3.5000000000000001E-3</v>
      </c>
    </row>
    <row r="435" spans="1:4" ht="12.75" customHeight="1" x14ac:dyDescent="0.2">
      <c r="A435" s="86"/>
      <c r="B435" s="103" t="s">
        <v>600</v>
      </c>
      <c r="C435" s="103"/>
      <c r="D435" s="103"/>
    </row>
    <row r="436" spans="1:4" ht="13.5" thickBot="1" x14ac:dyDescent="0.25">
      <c r="A436" s="32"/>
      <c r="B436" s="32"/>
      <c r="C436" s="32"/>
      <c r="D436" s="32"/>
    </row>
    <row r="437" spans="1:4" ht="45" x14ac:dyDescent="0.2">
      <c r="A437" s="33">
        <v>1</v>
      </c>
      <c r="B437" s="78" t="s">
        <v>586</v>
      </c>
      <c r="C437" s="79" t="s">
        <v>246</v>
      </c>
      <c r="D437" s="80">
        <v>0.15</v>
      </c>
    </row>
    <row r="438" spans="1:4" ht="45" x14ac:dyDescent="0.2">
      <c r="A438" s="37">
        <v>2</v>
      </c>
      <c r="B438" s="82" t="s">
        <v>598</v>
      </c>
      <c r="C438" s="83" t="s">
        <v>246</v>
      </c>
      <c r="D438" s="84">
        <v>0.02</v>
      </c>
    </row>
    <row r="439" spans="1:4" ht="33.75" x14ac:dyDescent="0.2">
      <c r="A439" s="37">
        <v>3</v>
      </c>
      <c r="B439" s="82" t="s">
        <v>587</v>
      </c>
      <c r="C439" s="83" t="s">
        <v>249</v>
      </c>
      <c r="D439" s="84">
        <v>1.0500000000000001E-2</v>
      </c>
    </row>
    <row r="440" spans="1:4" s="75" customFormat="1" ht="33.75" x14ac:dyDescent="0.2">
      <c r="A440" s="87">
        <v>4</v>
      </c>
      <c r="B440" s="82" t="s">
        <v>248</v>
      </c>
      <c r="C440" s="83" t="s">
        <v>249</v>
      </c>
      <c r="D440" s="84">
        <v>2E-3</v>
      </c>
    </row>
    <row r="441" spans="1:4" s="75" customFormat="1" ht="24" x14ac:dyDescent="0.2">
      <c r="A441" s="87">
        <v>5</v>
      </c>
      <c r="B441" s="82" t="s">
        <v>588</v>
      </c>
      <c r="C441" s="83" t="s">
        <v>589</v>
      </c>
      <c r="D441" s="84">
        <v>8.9999999999999993E-3</v>
      </c>
    </row>
    <row r="442" spans="1:4" ht="12.75" customHeight="1" x14ac:dyDescent="0.2">
      <c r="A442" s="71"/>
      <c r="B442" s="103" t="s">
        <v>250</v>
      </c>
      <c r="C442" s="103"/>
      <c r="D442" s="103"/>
    </row>
    <row r="443" spans="1:4" ht="13.5" thickBot="1" x14ac:dyDescent="0.25">
      <c r="A443" s="32"/>
      <c r="B443" s="32"/>
      <c r="C443" s="32"/>
      <c r="D443" s="32"/>
    </row>
    <row r="444" spans="1:4" ht="33.75" x14ac:dyDescent="0.2">
      <c r="A444" s="33">
        <v>1</v>
      </c>
      <c r="B444" s="34" t="s">
        <v>593</v>
      </c>
      <c r="C444" s="35" t="s">
        <v>251</v>
      </c>
      <c r="D444" s="36">
        <v>0.44</v>
      </c>
    </row>
    <row r="445" spans="1:4" ht="56.25" x14ac:dyDescent="0.2">
      <c r="A445" s="37">
        <v>2</v>
      </c>
      <c r="B445" s="38" t="s">
        <v>252</v>
      </c>
      <c r="C445" s="39" t="s">
        <v>253</v>
      </c>
      <c r="D445" s="40">
        <v>0.2</v>
      </c>
    </row>
    <row r="446" spans="1:4" ht="22.5" x14ac:dyDescent="0.2">
      <c r="A446" s="37">
        <v>3</v>
      </c>
      <c r="B446" s="38" t="s">
        <v>254</v>
      </c>
      <c r="C446" s="39" t="s">
        <v>255</v>
      </c>
      <c r="D446" s="40">
        <v>4.3999999999999997E-2</v>
      </c>
    </row>
    <row r="447" spans="1:4" ht="56.25" x14ac:dyDescent="0.2">
      <c r="A447" s="37">
        <v>4</v>
      </c>
      <c r="B447" s="38" t="s">
        <v>256</v>
      </c>
      <c r="C447" s="39" t="s">
        <v>257</v>
      </c>
      <c r="D447" s="40">
        <v>4.3999999999999997E-2</v>
      </c>
    </row>
    <row r="448" spans="1:4" ht="12.75" customHeight="1" x14ac:dyDescent="0.2">
      <c r="A448" s="71"/>
      <c r="B448" s="103" t="s">
        <v>285</v>
      </c>
      <c r="C448" s="103"/>
      <c r="D448" s="103"/>
    </row>
    <row r="449" spans="1:4" ht="13.5" thickBot="1" x14ac:dyDescent="0.25">
      <c r="A449" s="32"/>
      <c r="B449" s="32"/>
      <c r="C449" s="32"/>
      <c r="D449" s="32"/>
    </row>
    <row r="450" spans="1:4" ht="33.75" x14ac:dyDescent="0.2">
      <c r="A450" s="33">
        <v>1</v>
      </c>
      <c r="B450" s="78" t="s">
        <v>262</v>
      </c>
      <c r="C450" s="79" t="s">
        <v>263</v>
      </c>
      <c r="D450" s="80">
        <v>0.77</v>
      </c>
    </row>
    <row r="451" spans="1:4" s="75" customFormat="1" ht="24" x14ac:dyDescent="0.2">
      <c r="A451" s="66">
        <v>2</v>
      </c>
      <c r="B451" s="82" t="s">
        <v>347</v>
      </c>
      <c r="C451" s="83" t="s">
        <v>255</v>
      </c>
      <c r="D451" s="84">
        <v>0.15</v>
      </c>
    </row>
    <row r="452" spans="1:4" ht="12.75" customHeight="1" x14ac:dyDescent="0.2">
      <c r="A452" s="71"/>
      <c r="B452" s="103" t="s">
        <v>286</v>
      </c>
      <c r="C452" s="103"/>
      <c r="D452" s="103"/>
    </row>
    <row r="453" spans="1:4" ht="13.5" thickBot="1" x14ac:dyDescent="0.25">
      <c r="A453" s="32"/>
      <c r="B453" s="32"/>
      <c r="C453" s="32"/>
      <c r="D453" s="32"/>
    </row>
    <row r="454" spans="1:4" ht="24" x14ac:dyDescent="0.2">
      <c r="A454" s="33">
        <v>1</v>
      </c>
      <c r="B454" s="34" t="s">
        <v>631</v>
      </c>
      <c r="C454" s="35" t="s">
        <v>287</v>
      </c>
      <c r="D454" s="36">
        <v>1.7100000000000001E-2</v>
      </c>
    </row>
    <row r="455" spans="1:4" ht="22.5" x14ac:dyDescent="0.2">
      <c r="A455" s="37">
        <v>2</v>
      </c>
      <c r="B455" s="38" t="s">
        <v>288</v>
      </c>
      <c r="C455" s="39" t="s">
        <v>287</v>
      </c>
      <c r="D455" s="40">
        <v>1.7100000000000001E-2</v>
      </c>
    </row>
    <row r="456" spans="1:4" ht="22.5" x14ac:dyDescent="0.2">
      <c r="A456" s="37">
        <v>3</v>
      </c>
      <c r="B456" s="38" t="s">
        <v>233</v>
      </c>
      <c r="C456" s="39" t="s">
        <v>228</v>
      </c>
      <c r="D456" s="40">
        <v>6.8399999999999997E-3</v>
      </c>
    </row>
    <row r="457" spans="1:4" x14ac:dyDescent="0.2">
      <c r="A457" s="37">
        <v>4</v>
      </c>
      <c r="B457" s="38" t="s">
        <v>289</v>
      </c>
      <c r="C457" s="39" t="s">
        <v>290</v>
      </c>
      <c r="D457" s="40">
        <v>1.71</v>
      </c>
    </row>
    <row r="458" spans="1:4" x14ac:dyDescent="0.2">
      <c r="A458" s="37">
        <v>5</v>
      </c>
      <c r="B458" s="38" t="s">
        <v>291</v>
      </c>
      <c r="C458" s="39" t="s">
        <v>292</v>
      </c>
      <c r="D458" s="40">
        <v>3.5</v>
      </c>
    </row>
    <row r="459" spans="1:4" x14ac:dyDescent="0.2">
      <c r="A459" s="37">
        <v>6</v>
      </c>
      <c r="B459" s="38" t="s">
        <v>293</v>
      </c>
      <c r="C459" s="39" t="s">
        <v>292</v>
      </c>
      <c r="D459" s="40">
        <v>-3.5</v>
      </c>
    </row>
    <row r="460" spans="1:4" ht="12.75" customHeight="1" x14ac:dyDescent="0.2">
      <c r="A460" s="71"/>
      <c r="B460" s="103" t="s">
        <v>595</v>
      </c>
      <c r="C460" s="103"/>
      <c r="D460" s="103"/>
    </row>
    <row r="461" spans="1:4" x14ac:dyDescent="0.2">
      <c r="A461" s="32"/>
      <c r="B461" s="32"/>
      <c r="C461" s="32"/>
      <c r="D461" s="32"/>
    </row>
    <row r="462" spans="1:4" ht="12.75" customHeight="1" x14ac:dyDescent="0.2">
      <c r="A462" s="56"/>
      <c r="B462" s="103" t="s">
        <v>597</v>
      </c>
      <c r="C462" s="103"/>
      <c r="D462" s="103"/>
    </row>
    <row r="463" spans="1:4" ht="13.5" thickBot="1" x14ac:dyDescent="0.25">
      <c r="A463" s="32"/>
      <c r="B463" s="32"/>
      <c r="C463" s="32"/>
      <c r="D463" s="32"/>
    </row>
    <row r="464" spans="1:4" ht="45" x14ac:dyDescent="0.2">
      <c r="A464" s="33">
        <v>1</v>
      </c>
      <c r="B464" s="78" t="s">
        <v>586</v>
      </c>
      <c r="C464" s="79" t="s">
        <v>246</v>
      </c>
      <c r="D464" s="80">
        <v>0.14000000000000001</v>
      </c>
    </row>
    <row r="465" spans="1:4" ht="45" x14ac:dyDescent="0.2">
      <c r="A465" s="37">
        <v>2</v>
      </c>
      <c r="B465" s="82" t="s">
        <v>598</v>
      </c>
      <c r="C465" s="83" t="s">
        <v>246</v>
      </c>
      <c r="D465" s="84">
        <v>0.02</v>
      </c>
    </row>
    <row r="466" spans="1:4" ht="33.75" x14ac:dyDescent="0.2">
      <c r="A466" s="37">
        <v>3</v>
      </c>
      <c r="B466" s="82" t="s">
        <v>587</v>
      </c>
      <c r="C466" s="83" t="s">
        <v>249</v>
      </c>
      <c r="D466" s="84">
        <v>0.01</v>
      </c>
    </row>
    <row r="467" spans="1:4" ht="33.75" x14ac:dyDescent="0.2">
      <c r="A467" s="37">
        <v>4</v>
      </c>
      <c r="B467" s="82" t="s">
        <v>248</v>
      </c>
      <c r="C467" s="83" t="s">
        <v>249</v>
      </c>
      <c r="D467" s="84">
        <v>2E-3</v>
      </c>
    </row>
    <row r="468" spans="1:4" s="75" customFormat="1" ht="24" x14ac:dyDescent="0.2">
      <c r="A468" s="87">
        <v>5</v>
      </c>
      <c r="B468" s="82" t="s">
        <v>588</v>
      </c>
      <c r="C468" s="83" t="s">
        <v>589</v>
      </c>
      <c r="D468" s="84">
        <v>3.5000000000000001E-3</v>
      </c>
    </row>
    <row r="469" spans="1:4" ht="12.75" customHeight="1" x14ac:dyDescent="0.2">
      <c r="A469" s="71"/>
      <c r="B469" s="103" t="s">
        <v>600</v>
      </c>
      <c r="C469" s="103"/>
      <c r="D469" s="103"/>
    </row>
    <row r="470" spans="1:4" ht="13.5" thickBot="1" x14ac:dyDescent="0.25">
      <c r="A470" s="32"/>
      <c r="B470" s="32"/>
      <c r="C470" s="32"/>
      <c r="D470" s="32"/>
    </row>
    <row r="471" spans="1:4" ht="45" x14ac:dyDescent="0.2">
      <c r="A471" s="33">
        <v>1</v>
      </c>
      <c r="B471" s="78" t="s">
        <v>586</v>
      </c>
      <c r="C471" s="79" t="s">
        <v>246</v>
      </c>
      <c r="D471" s="80">
        <v>0.15</v>
      </c>
    </row>
    <row r="472" spans="1:4" ht="45" x14ac:dyDescent="0.2">
      <c r="A472" s="37">
        <v>2</v>
      </c>
      <c r="B472" s="82" t="s">
        <v>598</v>
      </c>
      <c r="C472" s="83" t="s">
        <v>246</v>
      </c>
      <c r="D472" s="84">
        <v>0.02</v>
      </c>
    </row>
    <row r="473" spans="1:4" ht="33.75" x14ac:dyDescent="0.2">
      <c r="A473" s="37">
        <v>3</v>
      </c>
      <c r="B473" s="82" t="s">
        <v>587</v>
      </c>
      <c r="C473" s="83" t="s">
        <v>249</v>
      </c>
      <c r="D473" s="84">
        <v>1.0500000000000001E-2</v>
      </c>
    </row>
    <row r="474" spans="1:4" s="75" customFormat="1" ht="33.75" x14ac:dyDescent="0.2">
      <c r="A474" s="87">
        <v>4</v>
      </c>
      <c r="B474" s="82" t="s">
        <v>248</v>
      </c>
      <c r="C474" s="83" t="s">
        <v>249</v>
      </c>
      <c r="D474" s="84">
        <v>2E-3</v>
      </c>
    </row>
    <row r="475" spans="1:4" s="75" customFormat="1" ht="24" x14ac:dyDescent="0.2">
      <c r="A475" s="87">
        <v>5</v>
      </c>
      <c r="B475" s="82" t="s">
        <v>588</v>
      </c>
      <c r="C475" s="83" t="s">
        <v>589</v>
      </c>
      <c r="D475" s="84">
        <v>8.9999999999999993E-3</v>
      </c>
    </row>
    <row r="476" spans="1:4" ht="12.75" customHeight="1" x14ac:dyDescent="0.2">
      <c r="A476" s="71"/>
      <c r="B476" s="103" t="s">
        <v>250</v>
      </c>
      <c r="C476" s="103"/>
      <c r="D476" s="103"/>
    </row>
    <row r="477" spans="1:4" ht="13.5" thickBot="1" x14ac:dyDescent="0.25">
      <c r="A477" s="32"/>
      <c r="B477" s="32"/>
      <c r="C477" s="32"/>
      <c r="D477" s="32"/>
    </row>
    <row r="478" spans="1:4" ht="33.75" x14ac:dyDescent="0.2">
      <c r="A478" s="33">
        <v>1</v>
      </c>
      <c r="B478" s="34" t="s">
        <v>593</v>
      </c>
      <c r="C478" s="35" t="s">
        <v>251</v>
      </c>
      <c r="D478" s="36">
        <v>0.44</v>
      </c>
    </row>
    <row r="479" spans="1:4" ht="56.25" x14ac:dyDescent="0.2">
      <c r="A479" s="37">
        <v>2</v>
      </c>
      <c r="B479" s="38" t="s">
        <v>252</v>
      </c>
      <c r="C479" s="39" t="s">
        <v>253</v>
      </c>
      <c r="D479" s="40">
        <v>0.2</v>
      </c>
    </row>
    <row r="480" spans="1:4" ht="22.5" x14ac:dyDescent="0.2">
      <c r="A480" s="37">
        <v>3</v>
      </c>
      <c r="B480" s="38" t="s">
        <v>254</v>
      </c>
      <c r="C480" s="39" t="s">
        <v>255</v>
      </c>
      <c r="D480" s="40">
        <v>4.3999999999999997E-2</v>
      </c>
    </row>
    <row r="481" spans="1:4" ht="56.25" x14ac:dyDescent="0.2">
      <c r="A481" s="37">
        <v>4</v>
      </c>
      <c r="B481" s="38" t="s">
        <v>256</v>
      </c>
      <c r="C481" s="39" t="s">
        <v>257</v>
      </c>
      <c r="D481" s="40">
        <v>4.3999999999999997E-2</v>
      </c>
    </row>
    <row r="482" spans="1:4" ht="12.75" customHeight="1" x14ac:dyDescent="0.2">
      <c r="A482" s="71"/>
      <c r="B482" s="103" t="s">
        <v>285</v>
      </c>
      <c r="C482" s="103"/>
      <c r="D482" s="103"/>
    </row>
    <row r="483" spans="1:4" ht="13.5" thickBot="1" x14ac:dyDescent="0.25">
      <c r="A483" s="32"/>
      <c r="B483" s="32"/>
      <c r="C483" s="32"/>
      <c r="D483" s="32"/>
    </row>
    <row r="484" spans="1:4" ht="33.75" x14ac:dyDescent="0.2">
      <c r="A484" s="87">
        <v>1</v>
      </c>
      <c r="B484" s="78" t="s">
        <v>262</v>
      </c>
      <c r="C484" s="79" t="s">
        <v>263</v>
      </c>
      <c r="D484" s="80">
        <v>0.77</v>
      </c>
    </row>
    <row r="485" spans="1:4" s="75" customFormat="1" ht="24" x14ac:dyDescent="0.2">
      <c r="A485" s="87">
        <v>2</v>
      </c>
      <c r="B485" s="82" t="s">
        <v>347</v>
      </c>
      <c r="C485" s="83" t="s">
        <v>255</v>
      </c>
      <c r="D485" s="84">
        <v>0.15</v>
      </c>
    </row>
    <row r="486" spans="1:4" ht="12.75" customHeight="1" x14ac:dyDescent="0.2">
      <c r="A486" s="71"/>
      <c r="B486" s="103" t="s">
        <v>286</v>
      </c>
      <c r="C486" s="103"/>
      <c r="D486" s="103"/>
    </row>
    <row r="487" spans="1:4" ht="13.5" thickBot="1" x14ac:dyDescent="0.25">
      <c r="A487" s="32"/>
      <c r="B487" s="32"/>
      <c r="C487" s="32"/>
      <c r="D487" s="32"/>
    </row>
    <row r="488" spans="1:4" ht="24" x14ac:dyDescent="0.2">
      <c r="A488" s="33">
        <v>1</v>
      </c>
      <c r="B488" s="34" t="s">
        <v>631</v>
      </c>
      <c r="C488" s="35" t="s">
        <v>287</v>
      </c>
      <c r="D488" s="36">
        <v>1.7100000000000001E-2</v>
      </c>
    </row>
    <row r="489" spans="1:4" ht="22.5" x14ac:dyDescent="0.2">
      <c r="A489" s="37">
        <v>2</v>
      </c>
      <c r="B489" s="38" t="s">
        <v>288</v>
      </c>
      <c r="C489" s="39" t="s">
        <v>287</v>
      </c>
      <c r="D489" s="40">
        <v>1.7100000000000001E-2</v>
      </c>
    </row>
    <row r="490" spans="1:4" ht="22.5" x14ac:dyDescent="0.2">
      <c r="A490" s="37">
        <v>3</v>
      </c>
      <c r="B490" s="38" t="s">
        <v>233</v>
      </c>
      <c r="C490" s="39" t="s">
        <v>228</v>
      </c>
      <c r="D490" s="40">
        <v>6.8399999999999997E-3</v>
      </c>
    </row>
    <row r="491" spans="1:4" x14ac:dyDescent="0.2">
      <c r="A491" s="37">
        <v>4</v>
      </c>
      <c r="B491" s="38" t="s">
        <v>289</v>
      </c>
      <c r="C491" s="39" t="s">
        <v>290</v>
      </c>
      <c r="D491" s="40">
        <v>1.71</v>
      </c>
    </row>
    <row r="492" spans="1:4" x14ac:dyDescent="0.2">
      <c r="A492" s="37">
        <v>5</v>
      </c>
      <c r="B492" s="38" t="s">
        <v>291</v>
      </c>
      <c r="C492" s="39" t="s">
        <v>292</v>
      </c>
      <c r="D492" s="40">
        <v>3.5</v>
      </c>
    </row>
    <row r="493" spans="1:4" x14ac:dyDescent="0.2">
      <c r="A493" s="37">
        <v>6</v>
      </c>
      <c r="B493" s="38" t="s">
        <v>293</v>
      </c>
      <c r="C493" s="39" t="s">
        <v>292</v>
      </c>
      <c r="D493" s="40">
        <v>-3.5</v>
      </c>
    </row>
    <row r="494" spans="1:4" ht="12.75" customHeight="1" x14ac:dyDescent="0.2">
      <c r="A494" s="71"/>
      <c r="B494" s="103" t="s">
        <v>283</v>
      </c>
      <c r="C494" s="103"/>
      <c r="D494" s="103"/>
    </row>
    <row r="495" spans="1:4" x14ac:dyDescent="0.2">
      <c r="A495" s="32"/>
      <c r="B495" s="32"/>
      <c r="C495" s="32"/>
      <c r="D495" s="32"/>
    </row>
    <row r="496" spans="1:4" ht="12.75" customHeight="1" x14ac:dyDescent="0.2">
      <c r="A496" s="85"/>
      <c r="B496" s="103" t="s">
        <v>597</v>
      </c>
      <c r="C496" s="103"/>
      <c r="D496" s="103"/>
    </row>
    <row r="497" spans="1:4" ht="13.5" thickBot="1" x14ac:dyDescent="0.25">
      <c r="A497" s="75"/>
      <c r="B497" s="75"/>
      <c r="C497" s="75"/>
      <c r="D497" s="75"/>
    </row>
    <row r="498" spans="1:4" ht="45" x14ac:dyDescent="0.2">
      <c r="A498" s="77">
        <v>1</v>
      </c>
      <c r="B498" s="78" t="s">
        <v>586</v>
      </c>
      <c r="C498" s="79" t="s">
        <v>246</v>
      </c>
      <c r="D498" s="80">
        <v>0.14000000000000001</v>
      </c>
    </row>
    <row r="499" spans="1:4" ht="45" x14ac:dyDescent="0.2">
      <c r="A499" s="81">
        <v>2</v>
      </c>
      <c r="B499" s="82" t="s">
        <v>598</v>
      </c>
      <c r="C499" s="83" t="s">
        <v>246</v>
      </c>
      <c r="D499" s="84">
        <v>0.02</v>
      </c>
    </row>
    <row r="500" spans="1:4" ht="33.75" x14ac:dyDescent="0.2">
      <c r="A500" s="81">
        <v>3</v>
      </c>
      <c r="B500" s="82" t="s">
        <v>587</v>
      </c>
      <c r="C500" s="83" t="s">
        <v>249</v>
      </c>
      <c r="D500" s="84">
        <v>0.01</v>
      </c>
    </row>
    <row r="501" spans="1:4" ht="33.75" x14ac:dyDescent="0.2">
      <c r="A501" s="81">
        <v>4</v>
      </c>
      <c r="B501" s="82" t="s">
        <v>248</v>
      </c>
      <c r="C501" s="83" t="s">
        <v>249</v>
      </c>
      <c r="D501" s="84">
        <v>2E-3</v>
      </c>
    </row>
    <row r="502" spans="1:4" s="75" customFormat="1" ht="24" x14ac:dyDescent="0.2">
      <c r="A502" s="87">
        <v>5</v>
      </c>
      <c r="B502" s="82" t="s">
        <v>588</v>
      </c>
      <c r="C502" s="83" t="s">
        <v>589</v>
      </c>
      <c r="D502" s="84">
        <v>3.5000000000000001E-3</v>
      </c>
    </row>
    <row r="503" spans="1:4" ht="12.75" customHeight="1" x14ac:dyDescent="0.2">
      <c r="A503" s="86"/>
      <c r="B503" s="103" t="s">
        <v>599</v>
      </c>
      <c r="C503" s="103"/>
      <c r="D503" s="103"/>
    </row>
    <row r="504" spans="1:4" ht="13.5" thickBot="1" x14ac:dyDescent="0.25">
      <c r="A504" s="75"/>
      <c r="B504" s="75"/>
      <c r="C504" s="75"/>
      <c r="D504" s="75"/>
    </row>
    <row r="505" spans="1:4" ht="45" x14ac:dyDescent="0.2">
      <c r="A505" s="77">
        <v>1</v>
      </c>
      <c r="B505" s="78" t="s">
        <v>586</v>
      </c>
      <c r="C505" s="79" t="s">
        <v>246</v>
      </c>
      <c r="D505" s="80">
        <v>0.15</v>
      </c>
    </row>
    <row r="506" spans="1:4" ht="45" x14ac:dyDescent="0.2">
      <c r="A506" s="81">
        <v>2</v>
      </c>
      <c r="B506" s="82" t="s">
        <v>598</v>
      </c>
      <c r="C506" s="83" t="s">
        <v>246</v>
      </c>
      <c r="D506" s="84">
        <v>0.02</v>
      </c>
    </row>
    <row r="507" spans="1:4" ht="33.75" x14ac:dyDescent="0.2">
      <c r="A507" s="81">
        <v>3</v>
      </c>
      <c r="B507" s="82" t="s">
        <v>587</v>
      </c>
      <c r="C507" s="83" t="s">
        <v>249</v>
      </c>
      <c r="D507" s="84">
        <v>1.0500000000000001E-2</v>
      </c>
    </row>
    <row r="508" spans="1:4" s="75" customFormat="1" ht="33.75" x14ac:dyDescent="0.2">
      <c r="A508" s="87">
        <v>4</v>
      </c>
      <c r="B508" s="82" t="s">
        <v>248</v>
      </c>
      <c r="C508" s="83" t="s">
        <v>249</v>
      </c>
      <c r="D508" s="84">
        <v>2E-3</v>
      </c>
    </row>
    <row r="509" spans="1:4" s="75" customFormat="1" ht="24" x14ac:dyDescent="0.2">
      <c r="A509" s="87">
        <v>5</v>
      </c>
      <c r="B509" s="82" t="s">
        <v>588</v>
      </c>
      <c r="C509" s="83" t="s">
        <v>589</v>
      </c>
      <c r="D509" s="84">
        <v>8.9999999999999993E-3</v>
      </c>
    </row>
    <row r="510" spans="1:4" ht="12.75" customHeight="1" x14ac:dyDescent="0.2">
      <c r="A510" s="71"/>
      <c r="B510" s="103" t="s">
        <v>250</v>
      </c>
      <c r="C510" s="103"/>
      <c r="D510" s="103"/>
    </row>
    <row r="511" spans="1:4" ht="13.5" thickBot="1" x14ac:dyDescent="0.25">
      <c r="A511" s="32"/>
      <c r="B511" s="32"/>
      <c r="C511" s="32"/>
      <c r="D511" s="32"/>
    </row>
    <row r="512" spans="1:4" ht="33.75" x14ac:dyDescent="0.2">
      <c r="A512" s="33">
        <v>1</v>
      </c>
      <c r="B512" s="34" t="s">
        <v>593</v>
      </c>
      <c r="C512" s="35" t="s">
        <v>251</v>
      </c>
      <c r="D512" s="36">
        <v>0.44</v>
      </c>
    </row>
    <row r="513" spans="1:4" ht="56.25" x14ac:dyDescent="0.2">
      <c r="A513" s="37">
        <v>2</v>
      </c>
      <c r="B513" s="38" t="s">
        <v>252</v>
      </c>
      <c r="C513" s="39" t="s">
        <v>253</v>
      </c>
      <c r="D513" s="40">
        <v>0.2</v>
      </c>
    </row>
    <row r="514" spans="1:4" ht="22.5" x14ac:dyDescent="0.2">
      <c r="A514" s="37">
        <v>3</v>
      </c>
      <c r="B514" s="38" t="s">
        <v>254</v>
      </c>
      <c r="C514" s="39" t="s">
        <v>255</v>
      </c>
      <c r="D514" s="40">
        <v>4.3999999999999997E-2</v>
      </c>
    </row>
    <row r="515" spans="1:4" ht="56.25" x14ac:dyDescent="0.2">
      <c r="A515" s="37">
        <v>4</v>
      </c>
      <c r="B515" s="38" t="s">
        <v>256</v>
      </c>
      <c r="C515" s="39" t="s">
        <v>257</v>
      </c>
      <c r="D515" s="40">
        <v>4.3999999999999997E-2</v>
      </c>
    </row>
    <row r="516" spans="1:4" ht="12.75" customHeight="1" x14ac:dyDescent="0.2">
      <c r="A516" s="71"/>
      <c r="B516" s="103" t="s">
        <v>286</v>
      </c>
      <c r="C516" s="103"/>
      <c r="D516" s="103"/>
    </row>
    <row r="517" spans="1:4" ht="13.5" thickBot="1" x14ac:dyDescent="0.25">
      <c r="A517" s="32"/>
      <c r="B517" s="32"/>
      <c r="C517" s="32"/>
      <c r="D517" s="32"/>
    </row>
    <row r="518" spans="1:4" ht="24" x14ac:dyDescent="0.2">
      <c r="A518" s="33">
        <v>1</v>
      </c>
      <c r="B518" s="34" t="s">
        <v>631</v>
      </c>
      <c r="C518" s="35" t="s">
        <v>287</v>
      </c>
      <c r="D518" s="36">
        <v>3.2500000000000001E-2</v>
      </c>
    </row>
    <row r="519" spans="1:4" ht="22.5" x14ac:dyDescent="0.2">
      <c r="A519" s="37">
        <v>2</v>
      </c>
      <c r="B519" s="38" t="s">
        <v>288</v>
      </c>
      <c r="C519" s="39" t="s">
        <v>287</v>
      </c>
      <c r="D519" s="40">
        <v>3.2500000000000001E-2</v>
      </c>
    </row>
    <row r="520" spans="1:4" ht="22.5" x14ac:dyDescent="0.2">
      <c r="A520" s="37">
        <v>3</v>
      </c>
      <c r="B520" s="38" t="s">
        <v>233</v>
      </c>
      <c r="C520" s="39" t="s">
        <v>228</v>
      </c>
      <c r="D520" s="40">
        <v>1.2999999999999999E-2</v>
      </c>
    </row>
    <row r="521" spans="1:4" x14ac:dyDescent="0.2">
      <c r="A521" s="37">
        <v>4</v>
      </c>
      <c r="B521" s="38" t="s">
        <v>289</v>
      </c>
      <c r="C521" s="39" t="s">
        <v>290</v>
      </c>
      <c r="D521" s="40">
        <v>3.25</v>
      </c>
    </row>
    <row r="522" spans="1:4" x14ac:dyDescent="0.2">
      <c r="A522" s="37">
        <v>5</v>
      </c>
      <c r="B522" s="38" t="s">
        <v>291</v>
      </c>
      <c r="C522" s="39" t="s">
        <v>292</v>
      </c>
      <c r="D522" s="40">
        <v>6.5</v>
      </c>
    </row>
    <row r="523" spans="1:4" x14ac:dyDescent="0.2">
      <c r="A523" s="37">
        <v>6</v>
      </c>
      <c r="B523" s="38" t="s">
        <v>293</v>
      </c>
      <c r="C523" s="39" t="s">
        <v>292</v>
      </c>
      <c r="D523" s="40">
        <v>-6.5</v>
      </c>
    </row>
    <row r="525" spans="1:4" ht="15" x14ac:dyDescent="0.25">
      <c r="A525" s="62"/>
      <c r="B525" s="65" t="s">
        <v>295</v>
      </c>
      <c r="C525" s="62"/>
      <c r="D525" s="62"/>
    </row>
    <row r="527" spans="1:4" ht="12.75" customHeight="1" x14ac:dyDescent="0.2">
      <c r="A527" s="56"/>
      <c r="B527" s="103" t="s">
        <v>296</v>
      </c>
      <c r="C527" s="103"/>
      <c r="D527" s="103"/>
    </row>
    <row r="528" spans="1:4" ht="13.5" thickBot="1" x14ac:dyDescent="0.25">
      <c r="A528" s="32"/>
      <c r="B528" s="32"/>
      <c r="C528" s="32"/>
      <c r="D528" s="32"/>
    </row>
    <row r="529" spans="1:4" ht="67.5" x14ac:dyDescent="0.2">
      <c r="A529" s="33">
        <v>1</v>
      </c>
      <c r="B529" s="34" t="s">
        <v>297</v>
      </c>
      <c r="C529" s="35" t="s">
        <v>238</v>
      </c>
      <c r="D529" s="36">
        <v>2.2000000000000001E-3</v>
      </c>
    </row>
    <row r="530" spans="1:4" ht="33.75" x14ac:dyDescent="0.2">
      <c r="A530" s="37">
        <v>2</v>
      </c>
      <c r="B530" s="38" t="s">
        <v>298</v>
      </c>
      <c r="C530" s="39" t="s">
        <v>251</v>
      </c>
      <c r="D530" s="40">
        <v>7.6600000000000001E-2</v>
      </c>
    </row>
    <row r="531" spans="1:4" ht="56.25" x14ac:dyDescent="0.2">
      <c r="A531" s="37">
        <v>3</v>
      </c>
      <c r="B531" s="38" t="s">
        <v>272</v>
      </c>
      <c r="C531" s="39" t="s">
        <v>253</v>
      </c>
      <c r="D531" s="40">
        <v>3.1E-2</v>
      </c>
    </row>
    <row r="532" spans="1:4" ht="22.5" x14ac:dyDescent="0.2">
      <c r="A532" s="37">
        <v>4</v>
      </c>
      <c r="B532" s="38" t="s">
        <v>299</v>
      </c>
      <c r="C532" s="39" t="s">
        <v>300</v>
      </c>
      <c r="D532" s="40">
        <v>0.15</v>
      </c>
    </row>
    <row r="533" spans="1:4" ht="24" x14ac:dyDescent="0.2">
      <c r="A533" s="37">
        <v>5</v>
      </c>
      <c r="B533" s="38" t="s">
        <v>632</v>
      </c>
      <c r="C533" s="39" t="s">
        <v>300</v>
      </c>
      <c r="D533" s="40">
        <v>0.15</v>
      </c>
    </row>
    <row r="534" spans="1:4" ht="24" x14ac:dyDescent="0.2">
      <c r="A534" s="37">
        <v>6</v>
      </c>
      <c r="B534" s="38" t="s">
        <v>302</v>
      </c>
      <c r="C534" s="39" t="s">
        <v>255</v>
      </c>
      <c r="D534" s="40">
        <v>0.15</v>
      </c>
    </row>
    <row r="535" spans="1:4" x14ac:dyDescent="0.2">
      <c r="A535" s="37">
        <v>7</v>
      </c>
      <c r="B535" s="38" t="s">
        <v>291</v>
      </c>
      <c r="C535" s="39" t="s">
        <v>292</v>
      </c>
      <c r="D535" s="40">
        <v>3</v>
      </c>
    </row>
    <row r="536" spans="1:4" x14ac:dyDescent="0.2">
      <c r="A536" s="37">
        <v>8</v>
      </c>
      <c r="B536" s="38" t="s">
        <v>293</v>
      </c>
      <c r="C536" s="39" t="s">
        <v>292</v>
      </c>
      <c r="D536" s="40">
        <v>-3</v>
      </c>
    </row>
    <row r="537" spans="1:4" x14ac:dyDescent="0.2">
      <c r="A537" s="37">
        <v>9</v>
      </c>
      <c r="B537" s="38" t="s">
        <v>303</v>
      </c>
      <c r="C537" s="39" t="s">
        <v>304</v>
      </c>
      <c r="D537" s="40">
        <v>1</v>
      </c>
    </row>
    <row r="538" spans="1:4" ht="12.75" customHeight="1" x14ac:dyDescent="0.2">
      <c r="A538" s="71"/>
      <c r="B538" s="103" t="s">
        <v>591</v>
      </c>
      <c r="C538" s="103"/>
      <c r="D538" s="103"/>
    </row>
    <row r="539" spans="1:4" ht="13.5" thickBot="1" x14ac:dyDescent="0.25">
      <c r="A539" s="32"/>
      <c r="B539" s="32"/>
      <c r="C539" s="32"/>
      <c r="D539" s="32"/>
    </row>
    <row r="540" spans="1:4" ht="67.5" x14ac:dyDescent="0.2">
      <c r="A540" s="33">
        <v>10</v>
      </c>
      <c r="B540" s="34" t="s">
        <v>297</v>
      </c>
      <c r="C540" s="35" t="s">
        <v>238</v>
      </c>
      <c r="D540" s="36">
        <v>2.2000000000000001E-3</v>
      </c>
    </row>
    <row r="541" spans="1:4" ht="33.75" x14ac:dyDescent="0.2">
      <c r="A541" s="37">
        <v>11</v>
      </c>
      <c r="B541" s="38" t="s">
        <v>298</v>
      </c>
      <c r="C541" s="39" t="s">
        <v>251</v>
      </c>
      <c r="D541" s="40">
        <v>7.6600000000000001E-2</v>
      </c>
    </row>
    <row r="542" spans="1:4" ht="56.25" x14ac:dyDescent="0.2">
      <c r="A542" s="37">
        <v>12</v>
      </c>
      <c r="B542" s="38" t="s">
        <v>272</v>
      </c>
      <c r="C542" s="39" t="s">
        <v>253</v>
      </c>
      <c r="D542" s="40">
        <v>3.1E-2</v>
      </c>
    </row>
    <row r="543" spans="1:4" ht="22.5" x14ac:dyDescent="0.2">
      <c r="A543" s="37">
        <v>13</v>
      </c>
      <c r="B543" s="38" t="s">
        <v>299</v>
      </c>
      <c r="C543" s="39" t="s">
        <v>300</v>
      </c>
      <c r="D543" s="40">
        <v>0.15</v>
      </c>
    </row>
    <row r="544" spans="1:4" ht="24" x14ac:dyDescent="0.2">
      <c r="A544" s="37">
        <v>14</v>
      </c>
      <c r="B544" s="38" t="s">
        <v>632</v>
      </c>
      <c r="C544" s="39" t="s">
        <v>300</v>
      </c>
      <c r="D544" s="40">
        <v>0.15</v>
      </c>
    </row>
    <row r="545" spans="1:4" ht="24" x14ac:dyDescent="0.2">
      <c r="A545" s="37">
        <v>15</v>
      </c>
      <c r="B545" s="38" t="s">
        <v>302</v>
      </c>
      <c r="C545" s="39" t="s">
        <v>255</v>
      </c>
      <c r="D545" s="40">
        <v>0.15</v>
      </c>
    </row>
    <row r="546" spans="1:4" x14ac:dyDescent="0.2">
      <c r="A546" s="37">
        <v>16</v>
      </c>
      <c r="B546" s="38" t="s">
        <v>291</v>
      </c>
      <c r="C546" s="39" t="s">
        <v>292</v>
      </c>
      <c r="D546" s="40">
        <v>3</v>
      </c>
    </row>
    <row r="547" spans="1:4" x14ac:dyDescent="0.2">
      <c r="A547" s="37">
        <v>17</v>
      </c>
      <c r="B547" s="38" t="s">
        <v>293</v>
      </c>
      <c r="C547" s="39" t="s">
        <v>292</v>
      </c>
      <c r="D547" s="40">
        <v>-3</v>
      </c>
    </row>
    <row r="548" spans="1:4" x14ac:dyDescent="0.2">
      <c r="A548" s="37">
        <v>18</v>
      </c>
      <c r="B548" s="38" t="s">
        <v>303</v>
      </c>
      <c r="C548" s="39" t="s">
        <v>304</v>
      </c>
      <c r="D548" s="40">
        <v>1</v>
      </c>
    </row>
    <row r="549" spans="1:4" ht="12.75" customHeight="1" x14ac:dyDescent="0.2">
      <c r="A549" s="71"/>
      <c r="B549" s="103" t="s">
        <v>592</v>
      </c>
      <c r="C549" s="103"/>
      <c r="D549" s="103"/>
    </row>
    <row r="550" spans="1:4" ht="13.5" thickBot="1" x14ac:dyDescent="0.25">
      <c r="A550" s="32"/>
      <c r="B550" s="32"/>
      <c r="C550" s="32"/>
      <c r="D550" s="32"/>
    </row>
    <row r="551" spans="1:4" ht="67.5" x14ac:dyDescent="0.2">
      <c r="A551" s="33">
        <v>19</v>
      </c>
      <c r="B551" s="34" t="s">
        <v>297</v>
      </c>
      <c r="C551" s="35" t="s">
        <v>238</v>
      </c>
      <c r="D551" s="36">
        <v>2.2000000000000001E-3</v>
      </c>
    </row>
    <row r="552" spans="1:4" ht="33.75" x14ac:dyDescent="0.2">
      <c r="A552" s="37">
        <v>20</v>
      </c>
      <c r="B552" s="38" t="s">
        <v>298</v>
      </c>
      <c r="C552" s="39" t="s">
        <v>251</v>
      </c>
      <c r="D552" s="40">
        <v>7.6600000000000001E-2</v>
      </c>
    </row>
    <row r="553" spans="1:4" ht="56.25" x14ac:dyDescent="0.2">
      <c r="A553" s="37">
        <v>21</v>
      </c>
      <c r="B553" s="38" t="s">
        <v>272</v>
      </c>
      <c r="C553" s="39" t="s">
        <v>253</v>
      </c>
      <c r="D553" s="40">
        <v>3.1E-2</v>
      </c>
    </row>
    <row r="554" spans="1:4" ht="22.5" x14ac:dyDescent="0.2">
      <c r="A554" s="37">
        <v>22</v>
      </c>
      <c r="B554" s="38" t="s">
        <v>299</v>
      </c>
      <c r="C554" s="39" t="s">
        <v>300</v>
      </c>
      <c r="D554" s="40">
        <v>0.15</v>
      </c>
    </row>
    <row r="555" spans="1:4" ht="24" x14ac:dyDescent="0.2">
      <c r="A555" s="37">
        <v>23</v>
      </c>
      <c r="B555" s="38" t="s">
        <v>632</v>
      </c>
      <c r="C555" s="39" t="s">
        <v>300</v>
      </c>
      <c r="D555" s="40">
        <v>0.15</v>
      </c>
    </row>
    <row r="556" spans="1:4" s="75" customFormat="1" ht="24" x14ac:dyDescent="0.2">
      <c r="A556" s="81">
        <v>24</v>
      </c>
      <c r="B556" s="82" t="s">
        <v>302</v>
      </c>
      <c r="C556" s="83" t="s">
        <v>255</v>
      </c>
      <c r="D556" s="84">
        <v>0.15</v>
      </c>
    </row>
    <row r="557" spans="1:4" x14ac:dyDescent="0.2">
      <c r="A557" s="37">
        <v>25</v>
      </c>
      <c r="B557" s="38" t="s">
        <v>291</v>
      </c>
      <c r="C557" s="39" t="s">
        <v>292</v>
      </c>
      <c r="D557" s="40">
        <v>3</v>
      </c>
    </row>
    <row r="558" spans="1:4" x14ac:dyDescent="0.2">
      <c r="A558" s="37">
        <v>26</v>
      </c>
      <c r="B558" s="38" t="s">
        <v>293</v>
      </c>
      <c r="C558" s="39" t="s">
        <v>292</v>
      </c>
      <c r="D558" s="40">
        <v>-3</v>
      </c>
    </row>
    <row r="559" spans="1:4" ht="13.5" thickBot="1" x14ac:dyDescent="0.25">
      <c r="A559" s="37">
        <v>27</v>
      </c>
      <c r="B559" s="38" t="s">
        <v>303</v>
      </c>
      <c r="C559" s="39" t="s">
        <v>304</v>
      </c>
      <c r="D559" s="40">
        <v>1</v>
      </c>
    </row>
    <row r="560" spans="1:4" x14ac:dyDescent="0.2">
      <c r="A560" s="41"/>
      <c r="B560" s="41"/>
      <c r="C560" s="41"/>
      <c r="D560" s="41"/>
    </row>
    <row r="561" spans="1:4" ht="12.75" customHeight="1" x14ac:dyDescent="0.2">
      <c r="A561" s="56"/>
      <c r="B561" s="103" t="s">
        <v>594</v>
      </c>
      <c r="C561" s="103"/>
      <c r="D561" s="103"/>
    </row>
    <row r="562" spans="1:4" ht="13.5" thickBot="1" x14ac:dyDescent="0.25">
      <c r="A562" s="32"/>
      <c r="B562" s="32"/>
      <c r="C562" s="32"/>
      <c r="D562" s="32"/>
    </row>
    <row r="563" spans="1:4" ht="67.5" x14ac:dyDescent="0.2">
      <c r="A563" s="33">
        <v>28</v>
      </c>
      <c r="B563" s="34" t="s">
        <v>297</v>
      </c>
      <c r="C563" s="35" t="s">
        <v>238</v>
      </c>
      <c r="D563" s="36">
        <v>2.2000000000000001E-3</v>
      </c>
    </row>
    <row r="564" spans="1:4" ht="33.75" x14ac:dyDescent="0.2">
      <c r="A564" s="37">
        <v>29</v>
      </c>
      <c r="B564" s="38" t="s">
        <v>298</v>
      </c>
      <c r="C564" s="39" t="s">
        <v>251</v>
      </c>
      <c r="D564" s="40">
        <v>7.6600000000000001E-2</v>
      </c>
    </row>
    <row r="565" spans="1:4" ht="56.25" x14ac:dyDescent="0.2">
      <c r="A565" s="37">
        <v>30</v>
      </c>
      <c r="B565" s="38" t="s">
        <v>272</v>
      </c>
      <c r="C565" s="39" t="s">
        <v>253</v>
      </c>
      <c r="D565" s="40">
        <v>3.1E-2</v>
      </c>
    </row>
    <row r="566" spans="1:4" ht="22.5" x14ac:dyDescent="0.2">
      <c r="A566" s="37">
        <v>31</v>
      </c>
      <c r="B566" s="38" t="s">
        <v>299</v>
      </c>
      <c r="C566" s="39" t="s">
        <v>300</v>
      </c>
      <c r="D566" s="40">
        <v>0.15</v>
      </c>
    </row>
    <row r="567" spans="1:4" ht="24" x14ac:dyDescent="0.2">
      <c r="A567" s="37">
        <v>32</v>
      </c>
      <c r="B567" s="38" t="s">
        <v>632</v>
      </c>
      <c r="C567" s="39" t="s">
        <v>300</v>
      </c>
      <c r="D567" s="40">
        <v>0.15</v>
      </c>
    </row>
    <row r="568" spans="1:4" s="75" customFormat="1" ht="24" x14ac:dyDescent="0.2">
      <c r="A568" s="81">
        <v>33</v>
      </c>
      <c r="B568" s="82" t="s">
        <v>302</v>
      </c>
      <c r="C568" s="83" t="s">
        <v>255</v>
      </c>
      <c r="D568" s="84">
        <v>0.15</v>
      </c>
    </row>
    <row r="569" spans="1:4" x14ac:dyDescent="0.2">
      <c r="A569" s="37">
        <v>34</v>
      </c>
      <c r="B569" s="38" t="s">
        <v>291</v>
      </c>
      <c r="C569" s="39" t="s">
        <v>292</v>
      </c>
      <c r="D569" s="40">
        <v>3</v>
      </c>
    </row>
    <row r="570" spans="1:4" x14ac:dyDescent="0.2">
      <c r="A570" s="37">
        <v>35</v>
      </c>
      <c r="B570" s="38" t="s">
        <v>293</v>
      </c>
      <c r="C570" s="39" t="s">
        <v>292</v>
      </c>
      <c r="D570" s="40">
        <v>-3</v>
      </c>
    </row>
    <row r="571" spans="1:4" x14ac:dyDescent="0.2">
      <c r="A571" s="37">
        <v>36</v>
      </c>
      <c r="B571" s="38" t="s">
        <v>303</v>
      </c>
      <c r="C571" s="39" t="s">
        <v>304</v>
      </c>
      <c r="D571" s="40">
        <v>1</v>
      </c>
    </row>
    <row r="572" spans="1:4" ht="12.75" customHeight="1" x14ac:dyDescent="0.2">
      <c r="A572" s="71"/>
      <c r="B572" s="103" t="s">
        <v>595</v>
      </c>
      <c r="C572" s="103"/>
      <c r="D572" s="103"/>
    </row>
    <row r="573" spans="1:4" ht="13.5" thickBot="1" x14ac:dyDescent="0.25">
      <c r="A573" s="32"/>
      <c r="B573" s="32"/>
      <c r="C573" s="32"/>
      <c r="D573" s="32"/>
    </row>
    <row r="574" spans="1:4" ht="67.5" x14ac:dyDescent="0.2">
      <c r="A574" s="33">
        <v>37</v>
      </c>
      <c r="B574" s="34" t="s">
        <v>297</v>
      </c>
      <c r="C574" s="35" t="s">
        <v>238</v>
      </c>
      <c r="D574" s="36">
        <v>2.2000000000000001E-3</v>
      </c>
    </row>
    <row r="575" spans="1:4" ht="33.75" x14ac:dyDescent="0.2">
      <c r="A575" s="37">
        <v>38</v>
      </c>
      <c r="B575" s="38" t="s">
        <v>298</v>
      </c>
      <c r="C575" s="39" t="s">
        <v>251</v>
      </c>
      <c r="D575" s="40">
        <v>7.6600000000000001E-2</v>
      </c>
    </row>
    <row r="576" spans="1:4" ht="56.25" x14ac:dyDescent="0.2">
      <c r="A576" s="37">
        <v>39</v>
      </c>
      <c r="B576" s="38" t="s">
        <v>272</v>
      </c>
      <c r="C576" s="39" t="s">
        <v>253</v>
      </c>
      <c r="D576" s="40">
        <v>3.1E-2</v>
      </c>
    </row>
    <row r="577" spans="1:4" ht="22.5" x14ac:dyDescent="0.2">
      <c r="A577" s="37">
        <v>40</v>
      </c>
      <c r="B577" s="38" t="s">
        <v>299</v>
      </c>
      <c r="C577" s="39" t="s">
        <v>300</v>
      </c>
      <c r="D577" s="40">
        <v>0.15</v>
      </c>
    </row>
    <row r="578" spans="1:4" ht="24" x14ac:dyDescent="0.2">
      <c r="A578" s="37">
        <v>41</v>
      </c>
      <c r="B578" s="38" t="s">
        <v>632</v>
      </c>
      <c r="C578" s="39" t="s">
        <v>300</v>
      </c>
      <c r="D578" s="40">
        <v>0.15</v>
      </c>
    </row>
    <row r="579" spans="1:4" s="75" customFormat="1" ht="24" x14ac:dyDescent="0.2">
      <c r="A579" s="81">
        <v>42</v>
      </c>
      <c r="B579" s="82" t="s">
        <v>302</v>
      </c>
      <c r="C579" s="83" t="s">
        <v>255</v>
      </c>
      <c r="D579" s="84">
        <v>0.15</v>
      </c>
    </row>
    <row r="580" spans="1:4" x14ac:dyDescent="0.2">
      <c r="A580" s="37">
        <v>43</v>
      </c>
      <c r="B580" s="38" t="s">
        <v>291</v>
      </c>
      <c r="C580" s="39" t="s">
        <v>292</v>
      </c>
      <c r="D580" s="40">
        <v>3</v>
      </c>
    </row>
    <row r="581" spans="1:4" x14ac:dyDescent="0.2">
      <c r="A581" s="37">
        <v>44</v>
      </c>
      <c r="B581" s="38" t="s">
        <v>293</v>
      </c>
      <c r="C581" s="39" t="s">
        <v>292</v>
      </c>
      <c r="D581" s="40">
        <v>-3</v>
      </c>
    </row>
    <row r="582" spans="1:4" x14ac:dyDescent="0.2">
      <c r="A582" s="37">
        <v>45</v>
      </c>
      <c r="B582" s="38" t="s">
        <v>303</v>
      </c>
      <c r="C582" s="39" t="s">
        <v>304</v>
      </c>
      <c r="D582" s="40">
        <v>1</v>
      </c>
    </row>
    <row r="583" spans="1:4" ht="12.75" customHeight="1" x14ac:dyDescent="0.2">
      <c r="A583" s="71"/>
      <c r="B583" s="103" t="s">
        <v>307</v>
      </c>
      <c r="C583" s="103"/>
      <c r="D583" s="103"/>
    </row>
    <row r="584" spans="1:4" ht="13.5" thickBot="1" x14ac:dyDescent="0.25">
      <c r="A584" s="32"/>
      <c r="B584" s="32"/>
      <c r="C584" s="32"/>
      <c r="D584" s="32"/>
    </row>
    <row r="585" spans="1:4" ht="67.5" x14ac:dyDescent="0.2">
      <c r="A585" s="33">
        <v>46</v>
      </c>
      <c r="B585" s="34" t="s">
        <v>297</v>
      </c>
      <c r="C585" s="35" t="s">
        <v>238</v>
      </c>
      <c r="D585" s="36">
        <v>2.2000000000000001E-3</v>
      </c>
    </row>
    <row r="586" spans="1:4" ht="33.75" x14ac:dyDescent="0.2">
      <c r="A586" s="37">
        <v>47</v>
      </c>
      <c r="B586" s="38" t="s">
        <v>298</v>
      </c>
      <c r="C586" s="39" t="s">
        <v>251</v>
      </c>
      <c r="D586" s="40">
        <v>7.6600000000000001E-2</v>
      </c>
    </row>
    <row r="587" spans="1:4" ht="56.25" x14ac:dyDescent="0.2">
      <c r="A587" s="37">
        <v>48</v>
      </c>
      <c r="B587" s="38" t="s">
        <v>272</v>
      </c>
      <c r="C587" s="39" t="s">
        <v>253</v>
      </c>
      <c r="D587" s="40">
        <v>3.1E-2</v>
      </c>
    </row>
    <row r="588" spans="1:4" ht="22.5" x14ac:dyDescent="0.2">
      <c r="A588" s="37">
        <v>49</v>
      </c>
      <c r="B588" s="38" t="s">
        <v>299</v>
      </c>
      <c r="C588" s="39" t="s">
        <v>300</v>
      </c>
      <c r="D588" s="40">
        <v>0.15</v>
      </c>
    </row>
    <row r="589" spans="1:4" ht="24" x14ac:dyDescent="0.2">
      <c r="A589" s="37">
        <v>50</v>
      </c>
      <c r="B589" s="38" t="s">
        <v>632</v>
      </c>
      <c r="C589" s="39" t="s">
        <v>300</v>
      </c>
      <c r="D589" s="40">
        <v>0.15</v>
      </c>
    </row>
    <row r="590" spans="1:4" s="75" customFormat="1" ht="24" x14ac:dyDescent="0.2">
      <c r="A590" s="81">
        <v>51</v>
      </c>
      <c r="B590" s="82" t="s">
        <v>302</v>
      </c>
      <c r="C590" s="83" t="s">
        <v>255</v>
      </c>
      <c r="D590" s="84">
        <v>0.15</v>
      </c>
    </row>
    <row r="591" spans="1:4" x14ac:dyDescent="0.2">
      <c r="A591" s="37">
        <v>52</v>
      </c>
      <c r="B591" s="38" t="s">
        <v>291</v>
      </c>
      <c r="C591" s="39" t="s">
        <v>292</v>
      </c>
      <c r="D591" s="40">
        <v>3</v>
      </c>
    </row>
    <row r="592" spans="1:4" x14ac:dyDescent="0.2">
      <c r="A592" s="37">
        <v>53</v>
      </c>
      <c r="B592" s="38" t="s">
        <v>293</v>
      </c>
      <c r="C592" s="39" t="s">
        <v>292</v>
      </c>
      <c r="D592" s="40">
        <v>-3</v>
      </c>
    </row>
    <row r="593" spans="1:4" x14ac:dyDescent="0.2">
      <c r="A593" s="37">
        <v>54</v>
      </c>
      <c r="B593" s="38" t="s">
        <v>303</v>
      </c>
      <c r="C593" s="39" t="s">
        <v>304</v>
      </c>
      <c r="D593" s="40">
        <v>1</v>
      </c>
    </row>
    <row r="594" spans="1:4" s="75" customFormat="1" x14ac:dyDescent="0.2">
      <c r="A594" s="66"/>
      <c r="B594" s="67"/>
      <c r="C594" s="68"/>
      <c r="D594" s="69"/>
    </row>
    <row r="595" spans="1:4" s="75" customFormat="1" ht="15" x14ac:dyDescent="0.25">
      <c r="A595" s="62"/>
      <c r="B595" s="63" t="s">
        <v>601</v>
      </c>
      <c r="C595" s="62"/>
      <c r="D595" s="62"/>
    </row>
    <row r="596" spans="1:4" s="75" customFormat="1" x14ac:dyDescent="0.2">
      <c r="A596" s="66"/>
      <c r="B596" s="67"/>
      <c r="C596" s="68"/>
      <c r="D596" s="69"/>
    </row>
    <row r="597" spans="1:4" s="75" customFormat="1" x14ac:dyDescent="0.2">
      <c r="A597" s="66"/>
      <c r="B597" s="89" t="s">
        <v>244</v>
      </c>
      <c r="C597" s="68"/>
      <c r="D597" s="69"/>
    </row>
    <row r="598" spans="1:4" s="75" customFormat="1" ht="13.5" thickBot="1" x14ac:dyDescent="0.25">
      <c r="A598" s="66"/>
      <c r="B598" s="67"/>
      <c r="C598" s="68"/>
      <c r="D598" s="69"/>
    </row>
    <row r="599" spans="1:4" s="75" customFormat="1" ht="56.25" x14ac:dyDescent="0.2">
      <c r="A599" s="87">
        <v>1</v>
      </c>
      <c r="B599" s="78" t="s">
        <v>614</v>
      </c>
      <c r="C599" s="79" t="s">
        <v>376</v>
      </c>
      <c r="D599" s="80">
        <v>1.41</v>
      </c>
    </row>
    <row r="600" spans="1:4" s="75" customFormat="1" ht="45" x14ac:dyDescent="0.2">
      <c r="A600" s="87">
        <v>2</v>
      </c>
      <c r="B600" s="82" t="s">
        <v>633</v>
      </c>
      <c r="C600" s="83" t="s">
        <v>379</v>
      </c>
      <c r="D600" s="84">
        <v>0.66200000000000003</v>
      </c>
    </row>
    <row r="601" spans="1:4" s="75" customFormat="1" ht="45" x14ac:dyDescent="0.2">
      <c r="A601" s="87">
        <v>3</v>
      </c>
      <c r="B601" s="100" t="s">
        <v>634</v>
      </c>
      <c r="C601" s="101" t="s">
        <v>379</v>
      </c>
      <c r="D601" s="102">
        <v>0.13900000000000001</v>
      </c>
    </row>
    <row r="602" spans="1:4" s="75" customFormat="1" ht="45" x14ac:dyDescent="0.2">
      <c r="A602" s="87">
        <v>4</v>
      </c>
      <c r="B602" s="82" t="s">
        <v>635</v>
      </c>
      <c r="C602" s="83" t="s">
        <v>379</v>
      </c>
      <c r="D602" s="84">
        <v>3.4000000000000002E-2</v>
      </c>
    </row>
    <row r="603" spans="1:4" s="75" customFormat="1" ht="45" x14ac:dyDescent="0.2">
      <c r="A603" s="87">
        <v>5</v>
      </c>
      <c r="B603" s="82" t="s">
        <v>613</v>
      </c>
      <c r="C603" s="83" t="s">
        <v>602</v>
      </c>
      <c r="D603" s="84">
        <v>1.41</v>
      </c>
    </row>
    <row r="604" spans="1:4" s="75" customFormat="1" ht="36" x14ac:dyDescent="0.2">
      <c r="A604" s="87">
        <v>6</v>
      </c>
      <c r="B604" s="82" t="s">
        <v>603</v>
      </c>
      <c r="C604" s="83" t="s">
        <v>364</v>
      </c>
      <c r="D604" s="84">
        <v>65.5</v>
      </c>
    </row>
    <row r="605" spans="1:4" s="75" customFormat="1" ht="24" x14ac:dyDescent="0.2">
      <c r="A605" s="87">
        <v>7</v>
      </c>
      <c r="B605" s="82" t="s">
        <v>380</v>
      </c>
      <c r="C605" s="83" t="s">
        <v>269</v>
      </c>
      <c r="D605" s="84">
        <v>0.93700000000000006</v>
      </c>
    </row>
    <row r="606" spans="1:4" s="75" customFormat="1" ht="24" x14ac:dyDescent="0.2">
      <c r="A606" s="87">
        <v>8</v>
      </c>
      <c r="B606" s="82" t="s">
        <v>604</v>
      </c>
      <c r="C606" s="83" t="s">
        <v>320</v>
      </c>
      <c r="D606" s="84">
        <v>1.6</v>
      </c>
    </row>
    <row r="607" spans="1:4" s="75" customFormat="1" ht="24" x14ac:dyDescent="0.2">
      <c r="A607" s="87">
        <v>9</v>
      </c>
      <c r="B607" s="82" t="s">
        <v>605</v>
      </c>
      <c r="C607" s="83" t="s">
        <v>269</v>
      </c>
      <c r="D607" s="84">
        <v>0.93700000000000006</v>
      </c>
    </row>
    <row r="608" spans="1:4" s="75" customFormat="1" x14ac:dyDescent="0.2">
      <c r="A608" s="87">
        <v>10</v>
      </c>
      <c r="B608" s="82" t="s">
        <v>606</v>
      </c>
      <c r="C608" s="83" t="s">
        <v>324</v>
      </c>
      <c r="D608" s="84">
        <v>0.93700000000000006</v>
      </c>
    </row>
    <row r="609" spans="1:4" s="75" customFormat="1" x14ac:dyDescent="0.2">
      <c r="A609" s="66"/>
      <c r="B609" s="67"/>
      <c r="C609" s="68"/>
      <c r="D609" s="69"/>
    </row>
    <row r="610" spans="1:4" s="75" customFormat="1" x14ac:dyDescent="0.2">
      <c r="A610" s="66"/>
      <c r="B610" s="89" t="s">
        <v>607</v>
      </c>
      <c r="C610" s="68"/>
      <c r="D610" s="69"/>
    </row>
    <row r="611" spans="1:4" s="75" customFormat="1" x14ac:dyDescent="0.2">
      <c r="A611" s="66"/>
      <c r="B611" s="67"/>
      <c r="C611" s="68"/>
      <c r="D611" s="69"/>
    </row>
    <row r="612" spans="1:4" s="75" customFormat="1" x14ac:dyDescent="0.2">
      <c r="A612" s="87">
        <v>1</v>
      </c>
      <c r="B612" s="82" t="s">
        <v>608</v>
      </c>
      <c r="C612" s="83" t="s">
        <v>364</v>
      </c>
      <c r="D612" s="84">
        <v>13.75</v>
      </c>
    </row>
    <row r="613" spans="1:4" s="75" customFormat="1" x14ac:dyDescent="0.2">
      <c r="A613" s="66"/>
      <c r="B613" s="67"/>
      <c r="C613" s="68"/>
      <c r="D613" s="69"/>
    </row>
    <row r="614" spans="1:4" s="75" customFormat="1" x14ac:dyDescent="0.2">
      <c r="A614" s="66"/>
      <c r="B614" s="89" t="s">
        <v>609</v>
      </c>
      <c r="C614" s="68"/>
      <c r="D614" s="69"/>
    </row>
    <row r="615" spans="1:4" s="75" customFormat="1" x14ac:dyDescent="0.2">
      <c r="A615" s="66"/>
      <c r="B615" s="67"/>
      <c r="C615" s="68"/>
      <c r="D615" s="69"/>
    </row>
    <row r="616" spans="1:4" s="75" customFormat="1" ht="24" x14ac:dyDescent="0.2">
      <c r="A616" s="87">
        <v>1</v>
      </c>
      <c r="B616" s="82" t="s">
        <v>610</v>
      </c>
      <c r="C616" s="83" t="s">
        <v>194</v>
      </c>
      <c r="D616" s="84">
        <v>1.43</v>
      </c>
    </row>
    <row r="617" spans="1:4" s="75" customFormat="1" ht="33.75" x14ac:dyDescent="0.2">
      <c r="A617" s="87">
        <v>2</v>
      </c>
      <c r="B617" s="82" t="s">
        <v>611</v>
      </c>
      <c r="C617" s="83" t="s">
        <v>251</v>
      </c>
      <c r="D617" s="84">
        <v>0.57869999999999999</v>
      </c>
    </row>
    <row r="618" spans="1:4" s="75" customFormat="1" ht="56.25" x14ac:dyDescent="0.2">
      <c r="A618" s="87">
        <v>3</v>
      </c>
      <c r="B618" s="82" t="s">
        <v>272</v>
      </c>
      <c r="C618" s="83" t="s">
        <v>253</v>
      </c>
      <c r="D618" s="84">
        <v>0.153</v>
      </c>
    </row>
    <row r="619" spans="1:4" s="75" customFormat="1" ht="56.25" x14ac:dyDescent="0.2">
      <c r="A619" s="87">
        <v>4</v>
      </c>
      <c r="B619" s="82" t="s">
        <v>273</v>
      </c>
      <c r="C619" s="83" t="s">
        <v>274</v>
      </c>
      <c r="D619" s="84">
        <v>0.5</v>
      </c>
    </row>
    <row r="620" spans="1:4" s="75" customFormat="1" x14ac:dyDescent="0.2">
      <c r="A620" s="66"/>
      <c r="B620" s="67"/>
      <c r="C620" s="68"/>
      <c r="D620" s="69"/>
    </row>
    <row r="621" spans="1:4" s="75" customFormat="1" x14ac:dyDescent="0.2">
      <c r="A621" s="66"/>
      <c r="B621" s="89" t="s">
        <v>612</v>
      </c>
      <c r="C621" s="68"/>
      <c r="D621" s="69"/>
    </row>
    <row r="622" spans="1:4" s="75" customFormat="1" ht="13.5" thickBot="1" x14ac:dyDescent="0.25">
      <c r="A622" s="66"/>
      <c r="B622" s="67"/>
      <c r="C622" s="68"/>
      <c r="D622" s="69"/>
    </row>
    <row r="623" spans="1:4" s="75" customFormat="1" ht="33.75" x14ac:dyDescent="0.2">
      <c r="A623" s="87">
        <v>1</v>
      </c>
      <c r="B623" s="78" t="s">
        <v>583</v>
      </c>
      <c r="C623" s="79" t="s">
        <v>584</v>
      </c>
      <c r="D623" s="80">
        <v>7.0999999999999994E-2</v>
      </c>
    </row>
    <row r="624" spans="1:4" s="75" customFormat="1" x14ac:dyDescent="0.2">
      <c r="A624" s="66"/>
      <c r="B624" s="67"/>
      <c r="C624" s="68"/>
      <c r="D624" s="69"/>
    </row>
    <row r="625" spans="1:4" s="75" customFormat="1" x14ac:dyDescent="0.2">
      <c r="A625" s="66"/>
      <c r="B625" s="89" t="s">
        <v>591</v>
      </c>
      <c r="C625" s="68"/>
      <c r="D625" s="69"/>
    </row>
    <row r="626" spans="1:4" s="75" customFormat="1" ht="13.5" thickBot="1" x14ac:dyDescent="0.25">
      <c r="A626" s="66"/>
      <c r="B626" s="67"/>
      <c r="C626" s="68"/>
      <c r="D626" s="69"/>
    </row>
    <row r="627" spans="1:4" s="75" customFormat="1" ht="56.25" x14ac:dyDescent="0.2">
      <c r="A627" s="87">
        <v>1</v>
      </c>
      <c r="B627" s="78" t="s">
        <v>614</v>
      </c>
      <c r="C627" s="79" t="s">
        <v>376</v>
      </c>
      <c r="D627" s="80">
        <v>0.82499999999999996</v>
      </c>
    </row>
    <row r="628" spans="1:4" s="75" customFormat="1" ht="45" x14ac:dyDescent="0.2">
      <c r="A628" s="87">
        <v>2</v>
      </c>
      <c r="B628" s="82" t="s">
        <v>633</v>
      </c>
      <c r="C628" s="83" t="s">
        <v>379</v>
      </c>
      <c r="D628" s="84">
        <v>0.38700000000000001</v>
      </c>
    </row>
    <row r="629" spans="1:4" s="75" customFormat="1" ht="45" x14ac:dyDescent="0.2">
      <c r="A629" s="87">
        <v>3</v>
      </c>
      <c r="B629" s="82" t="s">
        <v>634</v>
      </c>
      <c r="C629" s="83" t="s">
        <v>379</v>
      </c>
      <c r="D629" s="84">
        <v>8.2000000000000003E-2</v>
      </c>
    </row>
    <row r="630" spans="1:4" s="75" customFormat="1" ht="45" x14ac:dyDescent="0.2">
      <c r="A630" s="87">
        <v>4</v>
      </c>
      <c r="B630" s="82" t="s">
        <v>635</v>
      </c>
      <c r="C630" s="83" t="s">
        <v>379</v>
      </c>
      <c r="D630" s="84">
        <v>1.9800000000000002E-2</v>
      </c>
    </row>
    <row r="631" spans="1:4" s="75" customFormat="1" ht="45" x14ac:dyDescent="0.2">
      <c r="A631" s="87">
        <v>5</v>
      </c>
      <c r="B631" s="82" t="s">
        <v>613</v>
      </c>
      <c r="C631" s="83" t="s">
        <v>602</v>
      </c>
      <c r="D631" s="84">
        <v>0.82499999999999996</v>
      </c>
    </row>
    <row r="632" spans="1:4" s="75" customFormat="1" ht="36" x14ac:dyDescent="0.2">
      <c r="A632" s="87">
        <v>6</v>
      </c>
      <c r="B632" s="82" t="s">
        <v>603</v>
      </c>
      <c r="C632" s="83" t="s">
        <v>364</v>
      </c>
      <c r="D632" s="84">
        <v>71.599999999999994</v>
      </c>
    </row>
    <row r="633" spans="1:4" s="75" customFormat="1" ht="24" x14ac:dyDescent="0.2">
      <c r="A633" s="87">
        <v>7</v>
      </c>
      <c r="B633" s="82" t="s">
        <v>380</v>
      </c>
      <c r="C633" s="83" t="s">
        <v>269</v>
      </c>
      <c r="D633" s="84">
        <v>1.1559999999999999</v>
      </c>
    </row>
    <row r="634" spans="1:4" s="75" customFormat="1" ht="24" x14ac:dyDescent="0.2">
      <c r="A634" s="87">
        <v>8</v>
      </c>
      <c r="B634" s="82" t="s">
        <v>604</v>
      </c>
      <c r="C634" s="83" t="s">
        <v>320</v>
      </c>
      <c r="D634" s="84">
        <v>2</v>
      </c>
    </row>
    <row r="635" spans="1:4" s="75" customFormat="1" ht="24" x14ac:dyDescent="0.2">
      <c r="A635" s="87">
        <v>9</v>
      </c>
      <c r="B635" s="82" t="s">
        <v>605</v>
      </c>
      <c r="C635" s="83" t="s">
        <v>269</v>
      </c>
      <c r="D635" s="84">
        <v>1.1559999999999999</v>
      </c>
    </row>
    <row r="636" spans="1:4" s="75" customFormat="1" x14ac:dyDescent="0.2">
      <c r="A636" s="87">
        <v>10</v>
      </c>
      <c r="B636" s="82" t="s">
        <v>606</v>
      </c>
      <c r="C636" s="83" t="s">
        <v>324</v>
      </c>
      <c r="D636" s="84">
        <v>1.1559999999999999</v>
      </c>
    </row>
    <row r="637" spans="1:4" s="75" customFormat="1" x14ac:dyDescent="0.2">
      <c r="A637" s="66"/>
      <c r="B637" s="67"/>
      <c r="C637" s="68"/>
      <c r="D637" s="69"/>
    </row>
    <row r="638" spans="1:4" s="75" customFormat="1" x14ac:dyDescent="0.2">
      <c r="A638" s="66"/>
      <c r="B638" s="89" t="s">
        <v>607</v>
      </c>
      <c r="C638" s="68"/>
      <c r="D638" s="69"/>
    </row>
    <row r="639" spans="1:4" s="75" customFormat="1" ht="13.5" thickBot="1" x14ac:dyDescent="0.25">
      <c r="A639" s="66"/>
      <c r="B639" s="67"/>
      <c r="C639" s="68"/>
      <c r="D639" s="69"/>
    </row>
    <row r="640" spans="1:4" s="75" customFormat="1" x14ac:dyDescent="0.2">
      <c r="A640" s="87">
        <v>1</v>
      </c>
      <c r="B640" s="78" t="s">
        <v>608</v>
      </c>
      <c r="C640" s="79" t="s">
        <v>364</v>
      </c>
      <c r="D640" s="80">
        <v>13.75</v>
      </c>
    </row>
    <row r="641" spans="1:4" s="75" customFormat="1" x14ac:dyDescent="0.2">
      <c r="A641" s="66"/>
      <c r="B641" s="67"/>
      <c r="C641" s="68"/>
      <c r="D641" s="69"/>
    </row>
    <row r="642" spans="1:4" s="75" customFormat="1" x14ac:dyDescent="0.2">
      <c r="A642" s="66"/>
      <c r="B642" s="89" t="s">
        <v>609</v>
      </c>
      <c r="C642" s="68"/>
      <c r="D642" s="69"/>
    </row>
    <row r="643" spans="1:4" s="75" customFormat="1" ht="13.5" thickBot="1" x14ac:dyDescent="0.25">
      <c r="A643" s="66"/>
      <c r="B643" s="67"/>
      <c r="C643" s="68"/>
      <c r="D643" s="69"/>
    </row>
    <row r="644" spans="1:4" s="75" customFormat="1" ht="24" x14ac:dyDescent="0.2">
      <c r="A644" s="87">
        <v>1</v>
      </c>
      <c r="B644" s="78" t="s">
        <v>610</v>
      </c>
      <c r="C644" s="79" t="s">
        <v>194</v>
      </c>
      <c r="D644" s="80">
        <v>0.95</v>
      </c>
    </row>
    <row r="645" spans="1:4" s="75" customFormat="1" ht="33.75" x14ac:dyDescent="0.2">
      <c r="A645" s="87">
        <v>2</v>
      </c>
      <c r="B645" s="82" t="s">
        <v>611</v>
      </c>
      <c r="C645" s="83" t="s">
        <v>251</v>
      </c>
      <c r="D645" s="84">
        <v>0.41799999999999998</v>
      </c>
    </row>
    <row r="646" spans="1:4" s="75" customFormat="1" ht="56.25" x14ac:dyDescent="0.2">
      <c r="A646" s="87">
        <v>3</v>
      </c>
      <c r="B646" s="82" t="s">
        <v>272</v>
      </c>
      <c r="C646" s="83" t="s">
        <v>253</v>
      </c>
      <c r="D646" s="84">
        <v>0.11</v>
      </c>
    </row>
    <row r="647" spans="1:4" s="75" customFormat="1" ht="56.25" x14ac:dyDescent="0.2">
      <c r="A647" s="87">
        <v>4</v>
      </c>
      <c r="B647" s="82" t="s">
        <v>273</v>
      </c>
      <c r="C647" s="83" t="s">
        <v>274</v>
      </c>
      <c r="D647" s="84">
        <v>0.5</v>
      </c>
    </row>
    <row r="648" spans="1:4" s="75" customFormat="1" x14ac:dyDescent="0.2">
      <c r="A648" s="66"/>
      <c r="B648" s="67"/>
      <c r="C648" s="68"/>
      <c r="D648" s="69"/>
    </row>
    <row r="649" spans="1:4" s="75" customFormat="1" x14ac:dyDescent="0.2">
      <c r="A649" s="66"/>
      <c r="B649" s="89" t="s">
        <v>612</v>
      </c>
      <c r="C649" s="68"/>
      <c r="D649" s="69"/>
    </row>
    <row r="650" spans="1:4" s="75" customFormat="1" ht="13.5" thickBot="1" x14ac:dyDescent="0.25">
      <c r="A650" s="66"/>
      <c r="B650" s="67"/>
      <c r="C650" s="68"/>
      <c r="D650" s="69"/>
    </row>
    <row r="651" spans="1:4" s="75" customFormat="1" ht="33.75" x14ac:dyDescent="0.2">
      <c r="A651" s="87">
        <v>1</v>
      </c>
      <c r="B651" s="78" t="s">
        <v>583</v>
      </c>
      <c r="C651" s="79" t="s">
        <v>584</v>
      </c>
      <c r="D651" s="80">
        <v>7.0999999999999994E-2</v>
      </c>
    </row>
    <row r="652" spans="1:4" s="75" customFormat="1" x14ac:dyDescent="0.2">
      <c r="A652" s="66"/>
      <c r="B652" s="67"/>
      <c r="C652" s="68"/>
      <c r="D652" s="69"/>
    </row>
    <row r="653" spans="1:4" s="75" customFormat="1" x14ac:dyDescent="0.2">
      <c r="A653" s="66"/>
      <c r="B653" s="89" t="s">
        <v>592</v>
      </c>
      <c r="C653" s="68"/>
      <c r="D653" s="69"/>
    </row>
    <row r="654" spans="1:4" s="75" customFormat="1" ht="13.5" thickBot="1" x14ac:dyDescent="0.25">
      <c r="A654" s="66"/>
      <c r="B654" s="67"/>
      <c r="C654" s="68"/>
      <c r="D654" s="69"/>
    </row>
    <row r="655" spans="1:4" s="75" customFormat="1" ht="56.25" x14ac:dyDescent="0.2">
      <c r="A655" s="87">
        <v>1</v>
      </c>
      <c r="B655" s="78" t="s">
        <v>614</v>
      </c>
      <c r="C655" s="79" t="s">
        <v>376</v>
      </c>
      <c r="D655" s="80">
        <v>0.82499999999999996</v>
      </c>
    </row>
    <row r="656" spans="1:4" s="75" customFormat="1" ht="45" x14ac:dyDescent="0.2">
      <c r="A656" s="87">
        <v>2</v>
      </c>
      <c r="B656" s="82" t="s">
        <v>633</v>
      </c>
      <c r="C656" s="83" t="s">
        <v>379</v>
      </c>
      <c r="D656" s="84">
        <v>0.38700000000000001</v>
      </c>
    </row>
    <row r="657" spans="1:4" s="75" customFormat="1" ht="45" x14ac:dyDescent="0.2">
      <c r="A657" s="87">
        <v>3</v>
      </c>
      <c r="B657" s="82" t="s">
        <v>634</v>
      </c>
      <c r="C657" s="83" t="s">
        <v>379</v>
      </c>
      <c r="D657" s="84">
        <v>8.2000000000000003E-2</v>
      </c>
    </row>
    <row r="658" spans="1:4" s="75" customFormat="1" ht="45" x14ac:dyDescent="0.2">
      <c r="A658" s="87">
        <v>4</v>
      </c>
      <c r="B658" s="82" t="s">
        <v>635</v>
      </c>
      <c r="C658" s="83" t="s">
        <v>379</v>
      </c>
      <c r="D658" s="84">
        <v>1.9800000000000002E-2</v>
      </c>
    </row>
    <row r="659" spans="1:4" s="75" customFormat="1" ht="45" x14ac:dyDescent="0.2">
      <c r="A659" s="87">
        <v>5</v>
      </c>
      <c r="B659" s="82" t="s">
        <v>613</v>
      </c>
      <c r="C659" s="83" t="s">
        <v>602</v>
      </c>
      <c r="D659" s="84">
        <v>0.82499999999999996</v>
      </c>
    </row>
    <row r="660" spans="1:4" s="75" customFormat="1" ht="36" x14ac:dyDescent="0.2">
      <c r="A660" s="87">
        <v>6</v>
      </c>
      <c r="B660" s="82" t="s">
        <v>603</v>
      </c>
      <c r="C660" s="83" t="s">
        <v>364</v>
      </c>
      <c r="D660" s="84">
        <v>71.599999999999994</v>
      </c>
    </row>
    <row r="661" spans="1:4" s="75" customFormat="1" ht="24" x14ac:dyDescent="0.2">
      <c r="A661" s="87">
        <v>7</v>
      </c>
      <c r="B661" s="82" t="s">
        <v>380</v>
      </c>
      <c r="C661" s="83" t="s">
        <v>269</v>
      </c>
      <c r="D661" s="84">
        <v>1.1559999999999999</v>
      </c>
    </row>
    <row r="662" spans="1:4" s="75" customFormat="1" ht="24" x14ac:dyDescent="0.2">
      <c r="A662" s="87">
        <v>8</v>
      </c>
      <c r="B662" s="82" t="s">
        <v>604</v>
      </c>
      <c r="C662" s="83" t="s">
        <v>320</v>
      </c>
      <c r="D662" s="84">
        <v>2</v>
      </c>
    </row>
    <row r="663" spans="1:4" s="75" customFormat="1" ht="24" x14ac:dyDescent="0.2">
      <c r="A663" s="87">
        <v>9</v>
      </c>
      <c r="B663" s="82" t="s">
        <v>605</v>
      </c>
      <c r="C663" s="83" t="s">
        <v>269</v>
      </c>
      <c r="D663" s="84">
        <v>1.1559999999999999</v>
      </c>
    </row>
    <row r="664" spans="1:4" s="75" customFormat="1" x14ac:dyDescent="0.2">
      <c r="A664" s="87">
        <v>10</v>
      </c>
      <c r="B664" s="82" t="s">
        <v>606</v>
      </c>
      <c r="C664" s="83" t="s">
        <v>324</v>
      </c>
      <c r="D664" s="84">
        <v>1.1559999999999999</v>
      </c>
    </row>
    <row r="665" spans="1:4" s="75" customFormat="1" x14ac:dyDescent="0.2">
      <c r="A665" s="66"/>
      <c r="B665" s="67"/>
      <c r="C665" s="68"/>
      <c r="D665" s="69"/>
    </row>
    <row r="666" spans="1:4" s="75" customFormat="1" x14ac:dyDescent="0.2">
      <c r="A666" s="66"/>
      <c r="B666" s="89" t="s">
        <v>607</v>
      </c>
      <c r="C666" s="68"/>
      <c r="D666" s="69"/>
    </row>
    <row r="667" spans="1:4" s="75" customFormat="1" ht="13.5" thickBot="1" x14ac:dyDescent="0.25">
      <c r="A667" s="66"/>
      <c r="B667" s="67"/>
      <c r="C667" s="68"/>
      <c r="D667" s="69"/>
    </row>
    <row r="668" spans="1:4" s="75" customFormat="1" x14ac:dyDescent="0.2">
      <c r="A668" s="87">
        <v>1</v>
      </c>
      <c r="B668" s="78" t="s">
        <v>608</v>
      </c>
      <c r="C668" s="79" t="s">
        <v>364</v>
      </c>
      <c r="D668" s="80">
        <v>13.75</v>
      </c>
    </row>
    <row r="669" spans="1:4" s="75" customFormat="1" x14ac:dyDescent="0.2">
      <c r="A669" s="66"/>
      <c r="B669" s="67"/>
      <c r="C669" s="68"/>
      <c r="D669" s="69"/>
    </row>
    <row r="670" spans="1:4" s="75" customFormat="1" x14ac:dyDescent="0.2">
      <c r="A670" s="66"/>
      <c r="B670" s="89" t="s">
        <v>609</v>
      </c>
      <c r="C670" s="68"/>
      <c r="D670" s="69"/>
    </row>
    <row r="671" spans="1:4" s="75" customFormat="1" ht="13.5" thickBot="1" x14ac:dyDescent="0.25">
      <c r="A671" s="66"/>
      <c r="B671" s="67"/>
      <c r="C671" s="68"/>
      <c r="D671" s="69"/>
    </row>
    <row r="672" spans="1:4" s="75" customFormat="1" ht="24" x14ac:dyDescent="0.2">
      <c r="A672" s="87">
        <v>1</v>
      </c>
      <c r="B672" s="78" t="s">
        <v>610</v>
      </c>
      <c r="C672" s="79" t="s">
        <v>194</v>
      </c>
      <c r="D672" s="80">
        <v>0.95</v>
      </c>
    </row>
    <row r="673" spans="1:4" s="75" customFormat="1" ht="33.75" x14ac:dyDescent="0.2">
      <c r="A673" s="87">
        <v>2</v>
      </c>
      <c r="B673" s="82" t="s">
        <v>611</v>
      </c>
      <c r="C673" s="83" t="s">
        <v>251</v>
      </c>
      <c r="D673" s="84">
        <v>0.41799999999999998</v>
      </c>
    </row>
    <row r="674" spans="1:4" s="75" customFormat="1" ht="56.25" x14ac:dyDescent="0.2">
      <c r="A674" s="87">
        <v>3</v>
      </c>
      <c r="B674" s="82" t="s">
        <v>272</v>
      </c>
      <c r="C674" s="83" t="s">
        <v>253</v>
      </c>
      <c r="D674" s="84">
        <v>0.11</v>
      </c>
    </row>
    <row r="675" spans="1:4" s="75" customFormat="1" ht="56.25" x14ac:dyDescent="0.2">
      <c r="A675" s="87">
        <v>4</v>
      </c>
      <c r="B675" s="82" t="s">
        <v>273</v>
      </c>
      <c r="C675" s="83" t="s">
        <v>274</v>
      </c>
      <c r="D675" s="84">
        <v>0.5</v>
      </c>
    </row>
    <row r="676" spans="1:4" s="75" customFormat="1" x14ac:dyDescent="0.2">
      <c r="A676" s="66"/>
      <c r="B676" s="67"/>
      <c r="C676" s="68"/>
      <c r="D676" s="69"/>
    </row>
    <row r="677" spans="1:4" s="75" customFormat="1" x14ac:dyDescent="0.2">
      <c r="A677" s="66"/>
      <c r="B677" s="89" t="s">
        <v>612</v>
      </c>
      <c r="C677" s="68"/>
      <c r="D677" s="69"/>
    </row>
    <row r="678" spans="1:4" s="75" customFormat="1" ht="13.5" thickBot="1" x14ac:dyDescent="0.25">
      <c r="A678" s="66"/>
      <c r="B678" s="67"/>
      <c r="C678" s="68"/>
      <c r="D678" s="69"/>
    </row>
    <row r="679" spans="1:4" s="75" customFormat="1" ht="33.75" x14ac:dyDescent="0.2">
      <c r="A679" s="87">
        <v>1</v>
      </c>
      <c r="B679" s="78" t="s">
        <v>583</v>
      </c>
      <c r="C679" s="79" t="s">
        <v>584</v>
      </c>
      <c r="D679" s="80">
        <v>7.0999999999999994E-2</v>
      </c>
    </row>
    <row r="680" spans="1:4" s="75" customFormat="1" x14ac:dyDescent="0.2">
      <c r="A680" s="66"/>
      <c r="B680" s="67"/>
      <c r="C680" s="68"/>
      <c r="D680" s="69"/>
    </row>
    <row r="681" spans="1:4" s="75" customFormat="1" x14ac:dyDescent="0.2">
      <c r="A681" s="66"/>
      <c r="B681" s="89" t="s">
        <v>594</v>
      </c>
      <c r="C681" s="68"/>
      <c r="D681" s="69"/>
    </row>
    <row r="682" spans="1:4" s="75" customFormat="1" ht="13.5" thickBot="1" x14ac:dyDescent="0.25">
      <c r="A682" s="66"/>
      <c r="B682" s="67"/>
      <c r="C682" s="68"/>
      <c r="D682" s="69"/>
    </row>
    <row r="683" spans="1:4" s="75" customFormat="1" ht="56.25" x14ac:dyDescent="0.2">
      <c r="A683" s="87">
        <v>1</v>
      </c>
      <c r="B683" s="78" t="s">
        <v>614</v>
      </c>
      <c r="C683" s="79" t="s">
        <v>376</v>
      </c>
      <c r="D683" s="80">
        <v>0.82499999999999996</v>
      </c>
    </row>
    <row r="684" spans="1:4" s="75" customFormat="1" ht="45" x14ac:dyDescent="0.2">
      <c r="A684" s="87">
        <v>2</v>
      </c>
      <c r="B684" s="82" t="s">
        <v>633</v>
      </c>
      <c r="C684" s="83" t="s">
        <v>379</v>
      </c>
      <c r="D684" s="84">
        <v>0.38700000000000001</v>
      </c>
    </row>
    <row r="685" spans="1:4" s="75" customFormat="1" ht="45" x14ac:dyDescent="0.2">
      <c r="A685" s="87">
        <v>3</v>
      </c>
      <c r="B685" s="82" t="s">
        <v>634</v>
      </c>
      <c r="C685" s="83" t="s">
        <v>379</v>
      </c>
      <c r="D685" s="84">
        <v>8.2000000000000003E-2</v>
      </c>
    </row>
    <row r="686" spans="1:4" s="75" customFormat="1" ht="45" x14ac:dyDescent="0.2">
      <c r="A686" s="87">
        <v>4</v>
      </c>
      <c r="B686" s="82" t="s">
        <v>635</v>
      </c>
      <c r="C686" s="83" t="s">
        <v>379</v>
      </c>
      <c r="D686" s="84">
        <v>1.9800000000000002E-2</v>
      </c>
    </row>
    <row r="687" spans="1:4" s="75" customFormat="1" ht="45" x14ac:dyDescent="0.2">
      <c r="A687" s="87">
        <v>5</v>
      </c>
      <c r="B687" s="82" t="s">
        <v>615</v>
      </c>
      <c r="C687" s="83" t="s">
        <v>602</v>
      </c>
      <c r="D687" s="84">
        <v>0.82499999999999996</v>
      </c>
    </row>
    <row r="688" spans="1:4" s="75" customFormat="1" ht="36" x14ac:dyDescent="0.2">
      <c r="A688" s="87">
        <v>6</v>
      </c>
      <c r="B688" s="82" t="s">
        <v>603</v>
      </c>
      <c r="C688" s="83" t="s">
        <v>364</v>
      </c>
      <c r="D688" s="84">
        <v>71.599999999999994</v>
      </c>
    </row>
    <row r="689" spans="1:4" s="75" customFormat="1" ht="24" x14ac:dyDescent="0.2">
      <c r="A689" s="87">
        <v>7</v>
      </c>
      <c r="B689" s="82" t="s">
        <v>380</v>
      </c>
      <c r="C689" s="83" t="s">
        <v>269</v>
      </c>
      <c r="D689" s="84">
        <v>1.1559999999999999</v>
      </c>
    </row>
    <row r="690" spans="1:4" s="75" customFormat="1" ht="24" x14ac:dyDescent="0.2">
      <c r="A690" s="87">
        <v>8</v>
      </c>
      <c r="B690" s="82" t="s">
        <v>604</v>
      </c>
      <c r="C690" s="83" t="s">
        <v>320</v>
      </c>
      <c r="D690" s="84">
        <v>2</v>
      </c>
    </row>
    <row r="691" spans="1:4" s="75" customFormat="1" ht="24" x14ac:dyDescent="0.2">
      <c r="A691" s="87">
        <v>9</v>
      </c>
      <c r="B691" s="82" t="s">
        <v>605</v>
      </c>
      <c r="C691" s="83" t="s">
        <v>269</v>
      </c>
      <c r="D691" s="84">
        <v>1.1559999999999999</v>
      </c>
    </row>
    <row r="692" spans="1:4" s="75" customFormat="1" x14ac:dyDescent="0.2">
      <c r="A692" s="87">
        <v>10</v>
      </c>
      <c r="B692" s="82" t="s">
        <v>606</v>
      </c>
      <c r="C692" s="83" t="s">
        <v>324</v>
      </c>
      <c r="D692" s="84">
        <v>1.1559999999999999</v>
      </c>
    </row>
    <row r="693" spans="1:4" s="75" customFormat="1" x14ac:dyDescent="0.2">
      <c r="A693" s="66"/>
      <c r="B693" s="67"/>
      <c r="C693" s="68"/>
      <c r="D693" s="69"/>
    </row>
    <row r="694" spans="1:4" s="75" customFormat="1" x14ac:dyDescent="0.2">
      <c r="A694" s="66"/>
      <c r="B694" s="89" t="s">
        <v>607</v>
      </c>
      <c r="C694" s="68"/>
      <c r="D694" s="69"/>
    </row>
    <row r="695" spans="1:4" s="75" customFormat="1" ht="13.5" thickBot="1" x14ac:dyDescent="0.25">
      <c r="A695" s="66"/>
      <c r="B695" s="67"/>
      <c r="C695" s="68"/>
      <c r="D695" s="69"/>
    </row>
    <row r="696" spans="1:4" s="75" customFormat="1" x14ac:dyDescent="0.2">
      <c r="A696" s="87">
        <v>1</v>
      </c>
      <c r="B696" s="78" t="s">
        <v>608</v>
      </c>
      <c r="C696" s="79" t="s">
        <v>364</v>
      </c>
      <c r="D696" s="80">
        <v>13.75</v>
      </c>
    </row>
    <row r="697" spans="1:4" s="75" customFormat="1" x14ac:dyDescent="0.2">
      <c r="A697" s="66"/>
      <c r="B697" s="67"/>
      <c r="C697" s="68"/>
      <c r="D697" s="69"/>
    </row>
    <row r="698" spans="1:4" s="75" customFormat="1" x14ac:dyDescent="0.2">
      <c r="A698" s="66"/>
      <c r="B698" s="89" t="s">
        <v>609</v>
      </c>
      <c r="C698" s="68"/>
      <c r="D698" s="69"/>
    </row>
    <row r="699" spans="1:4" s="75" customFormat="1" ht="13.5" thickBot="1" x14ac:dyDescent="0.25">
      <c r="A699" s="66"/>
      <c r="B699" s="67"/>
      <c r="C699" s="68"/>
      <c r="D699" s="69"/>
    </row>
    <row r="700" spans="1:4" s="75" customFormat="1" ht="24" x14ac:dyDescent="0.2">
      <c r="A700" s="87">
        <v>1</v>
      </c>
      <c r="B700" s="78" t="s">
        <v>610</v>
      </c>
      <c r="C700" s="79" t="s">
        <v>194</v>
      </c>
      <c r="D700" s="80">
        <v>0.95</v>
      </c>
    </row>
    <row r="701" spans="1:4" s="75" customFormat="1" ht="33.75" x14ac:dyDescent="0.2">
      <c r="A701" s="87">
        <v>2</v>
      </c>
      <c r="B701" s="82" t="s">
        <v>611</v>
      </c>
      <c r="C701" s="83" t="s">
        <v>251</v>
      </c>
      <c r="D701" s="84">
        <v>0.41799999999999998</v>
      </c>
    </row>
    <row r="702" spans="1:4" s="75" customFormat="1" ht="56.25" x14ac:dyDescent="0.2">
      <c r="A702" s="87">
        <v>3</v>
      </c>
      <c r="B702" s="82" t="s">
        <v>272</v>
      </c>
      <c r="C702" s="83" t="s">
        <v>253</v>
      </c>
      <c r="D702" s="84">
        <v>0.11</v>
      </c>
    </row>
    <row r="703" spans="1:4" s="75" customFormat="1" ht="56.25" x14ac:dyDescent="0.2">
      <c r="A703" s="87">
        <v>4</v>
      </c>
      <c r="B703" s="82" t="s">
        <v>273</v>
      </c>
      <c r="C703" s="83" t="s">
        <v>274</v>
      </c>
      <c r="D703" s="84">
        <v>0.5</v>
      </c>
    </row>
    <row r="704" spans="1:4" s="75" customFormat="1" x14ac:dyDescent="0.2">
      <c r="A704" s="66"/>
      <c r="B704" s="67"/>
      <c r="C704" s="68"/>
      <c r="D704" s="69"/>
    </row>
    <row r="705" spans="1:4" s="75" customFormat="1" x14ac:dyDescent="0.2">
      <c r="A705" s="66"/>
      <c r="B705" s="89" t="s">
        <v>612</v>
      </c>
      <c r="C705" s="68"/>
      <c r="D705" s="69"/>
    </row>
    <row r="706" spans="1:4" s="75" customFormat="1" ht="13.5" thickBot="1" x14ac:dyDescent="0.25">
      <c r="A706" s="66"/>
      <c r="B706" s="67"/>
      <c r="C706" s="68"/>
      <c r="D706" s="69"/>
    </row>
    <row r="707" spans="1:4" s="75" customFormat="1" ht="33.75" x14ac:dyDescent="0.2">
      <c r="A707" s="87">
        <v>1</v>
      </c>
      <c r="B707" s="78" t="s">
        <v>583</v>
      </c>
      <c r="C707" s="79" t="s">
        <v>584</v>
      </c>
      <c r="D707" s="80">
        <v>7.0999999999999994E-2</v>
      </c>
    </row>
    <row r="708" spans="1:4" s="75" customFormat="1" x14ac:dyDescent="0.2">
      <c r="A708" s="66"/>
      <c r="B708" s="67"/>
      <c r="C708" s="68"/>
      <c r="D708" s="69"/>
    </row>
    <row r="709" spans="1:4" s="75" customFormat="1" x14ac:dyDescent="0.2">
      <c r="A709" s="66"/>
      <c r="B709" s="89" t="s">
        <v>595</v>
      </c>
      <c r="C709" s="68"/>
      <c r="D709" s="69"/>
    </row>
    <row r="710" spans="1:4" s="75" customFormat="1" ht="13.5" thickBot="1" x14ac:dyDescent="0.25">
      <c r="A710" s="66"/>
      <c r="B710" s="67"/>
      <c r="C710" s="68"/>
      <c r="D710" s="69"/>
    </row>
    <row r="711" spans="1:4" s="75" customFormat="1" ht="56.25" x14ac:dyDescent="0.2">
      <c r="A711" s="87">
        <v>1</v>
      </c>
      <c r="B711" s="78" t="s">
        <v>616</v>
      </c>
      <c r="C711" s="79" t="s">
        <v>376</v>
      </c>
      <c r="D711" s="80">
        <v>0.82499999999999996</v>
      </c>
    </row>
    <row r="712" spans="1:4" s="75" customFormat="1" ht="45" x14ac:dyDescent="0.2">
      <c r="A712" s="87">
        <v>2</v>
      </c>
      <c r="B712" s="82" t="s">
        <v>633</v>
      </c>
      <c r="C712" s="83" t="s">
        <v>379</v>
      </c>
      <c r="D712" s="84">
        <v>0.38700000000000001</v>
      </c>
    </row>
    <row r="713" spans="1:4" s="75" customFormat="1" ht="45" x14ac:dyDescent="0.2">
      <c r="A713" s="87">
        <v>3</v>
      </c>
      <c r="B713" s="82" t="s">
        <v>634</v>
      </c>
      <c r="C713" s="83" t="s">
        <v>379</v>
      </c>
      <c r="D713" s="84">
        <v>8.2000000000000003E-2</v>
      </c>
    </row>
    <row r="714" spans="1:4" s="75" customFormat="1" ht="45" x14ac:dyDescent="0.2">
      <c r="A714" s="87">
        <v>4</v>
      </c>
      <c r="B714" s="82" t="s">
        <v>635</v>
      </c>
      <c r="C714" s="83" t="s">
        <v>379</v>
      </c>
      <c r="D714" s="84">
        <v>1.9800000000000002E-2</v>
      </c>
    </row>
    <row r="715" spans="1:4" s="75" customFormat="1" ht="45" x14ac:dyDescent="0.2">
      <c r="A715" s="87">
        <v>5</v>
      </c>
      <c r="B715" s="82" t="s">
        <v>615</v>
      </c>
      <c r="C715" s="83" t="s">
        <v>602</v>
      </c>
      <c r="D715" s="84">
        <v>0.82499999999999996</v>
      </c>
    </row>
    <row r="716" spans="1:4" s="75" customFormat="1" ht="36" x14ac:dyDescent="0.2">
      <c r="A716" s="87">
        <v>6</v>
      </c>
      <c r="B716" s="82" t="s">
        <v>603</v>
      </c>
      <c r="C716" s="83" t="s">
        <v>364</v>
      </c>
      <c r="D716" s="84">
        <v>71.599999999999994</v>
      </c>
    </row>
    <row r="717" spans="1:4" s="75" customFormat="1" ht="24" x14ac:dyDescent="0.2">
      <c r="A717" s="87">
        <v>7</v>
      </c>
      <c r="B717" s="82" t="s">
        <v>380</v>
      </c>
      <c r="C717" s="83" t="s">
        <v>269</v>
      </c>
      <c r="D717" s="84">
        <v>1.1559999999999999</v>
      </c>
    </row>
    <row r="718" spans="1:4" s="75" customFormat="1" ht="24" x14ac:dyDescent="0.2">
      <c r="A718" s="87">
        <v>8</v>
      </c>
      <c r="B718" s="82" t="s">
        <v>604</v>
      </c>
      <c r="C718" s="83" t="s">
        <v>320</v>
      </c>
      <c r="D718" s="84">
        <v>2</v>
      </c>
    </row>
    <row r="719" spans="1:4" s="75" customFormat="1" ht="24" x14ac:dyDescent="0.2">
      <c r="A719" s="87">
        <v>9</v>
      </c>
      <c r="B719" s="82" t="s">
        <v>605</v>
      </c>
      <c r="C719" s="83" t="s">
        <v>269</v>
      </c>
      <c r="D719" s="84">
        <v>1.1559999999999999</v>
      </c>
    </row>
    <row r="720" spans="1:4" s="75" customFormat="1" x14ac:dyDescent="0.2">
      <c r="A720" s="87">
        <v>10</v>
      </c>
      <c r="B720" s="82" t="s">
        <v>606</v>
      </c>
      <c r="C720" s="83" t="s">
        <v>324</v>
      </c>
      <c r="D720" s="84">
        <v>1.1559999999999999</v>
      </c>
    </row>
    <row r="721" spans="1:4" s="75" customFormat="1" x14ac:dyDescent="0.2">
      <c r="A721" s="66"/>
      <c r="B721" s="67"/>
      <c r="C721" s="68"/>
      <c r="D721" s="69"/>
    </row>
    <row r="722" spans="1:4" s="75" customFormat="1" x14ac:dyDescent="0.2">
      <c r="A722" s="66"/>
      <c r="B722" s="89" t="s">
        <v>607</v>
      </c>
      <c r="C722" s="68"/>
      <c r="D722" s="69"/>
    </row>
    <row r="723" spans="1:4" s="75" customFormat="1" ht="13.5" thickBot="1" x14ac:dyDescent="0.25">
      <c r="A723" s="66"/>
      <c r="B723" s="67"/>
      <c r="C723" s="68"/>
      <c r="D723" s="69"/>
    </row>
    <row r="724" spans="1:4" s="75" customFormat="1" x14ac:dyDescent="0.2">
      <c r="A724" s="87">
        <v>1</v>
      </c>
      <c r="B724" s="78" t="s">
        <v>608</v>
      </c>
      <c r="C724" s="79" t="s">
        <v>364</v>
      </c>
      <c r="D724" s="80">
        <v>13.75</v>
      </c>
    </row>
    <row r="725" spans="1:4" s="75" customFormat="1" x14ac:dyDescent="0.2">
      <c r="A725" s="66"/>
      <c r="B725" s="67"/>
      <c r="C725" s="68"/>
      <c r="D725" s="69"/>
    </row>
    <row r="726" spans="1:4" s="75" customFormat="1" x14ac:dyDescent="0.2">
      <c r="A726" s="66"/>
      <c r="B726" s="89" t="s">
        <v>609</v>
      </c>
      <c r="C726" s="68"/>
      <c r="D726" s="69"/>
    </row>
    <row r="727" spans="1:4" s="75" customFormat="1" ht="13.5" thickBot="1" x14ac:dyDescent="0.25">
      <c r="A727" s="66"/>
      <c r="B727" s="67"/>
      <c r="C727" s="68"/>
      <c r="D727" s="69"/>
    </row>
    <row r="728" spans="1:4" s="75" customFormat="1" ht="24" x14ac:dyDescent="0.2">
      <c r="A728" s="87">
        <v>1</v>
      </c>
      <c r="B728" s="78" t="s">
        <v>610</v>
      </c>
      <c r="C728" s="79" t="s">
        <v>194</v>
      </c>
      <c r="D728" s="80">
        <v>0.95</v>
      </c>
    </row>
    <row r="729" spans="1:4" s="75" customFormat="1" ht="33.75" x14ac:dyDescent="0.2">
      <c r="A729" s="87">
        <v>2</v>
      </c>
      <c r="B729" s="82" t="s">
        <v>611</v>
      </c>
      <c r="C729" s="83" t="s">
        <v>251</v>
      </c>
      <c r="D729" s="84">
        <v>0.41799999999999998</v>
      </c>
    </row>
    <row r="730" spans="1:4" s="75" customFormat="1" ht="56.25" x14ac:dyDescent="0.2">
      <c r="A730" s="87">
        <v>3</v>
      </c>
      <c r="B730" s="82" t="s">
        <v>272</v>
      </c>
      <c r="C730" s="83" t="s">
        <v>253</v>
      </c>
      <c r="D730" s="84">
        <v>0.11</v>
      </c>
    </row>
    <row r="731" spans="1:4" s="75" customFormat="1" ht="56.25" x14ac:dyDescent="0.2">
      <c r="A731" s="87">
        <v>4</v>
      </c>
      <c r="B731" s="82" t="s">
        <v>273</v>
      </c>
      <c r="C731" s="83" t="s">
        <v>274</v>
      </c>
      <c r="D731" s="84">
        <v>0.5</v>
      </c>
    </row>
    <row r="732" spans="1:4" s="75" customFormat="1" x14ac:dyDescent="0.2">
      <c r="A732" s="66"/>
      <c r="B732" s="67"/>
      <c r="C732" s="68"/>
      <c r="D732" s="69"/>
    </row>
    <row r="733" spans="1:4" s="75" customFormat="1" x14ac:dyDescent="0.2">
      <c r="A733" s="66"/>
      <c r="B733" s="89" t="s">
        <v>612</v>
      </c>
      <c r="C733" s="68"/>
      <c r="D733" s="69"/>
    </row>
    <row r="734" spans="1:4" s="75" customFormat="1" ht="13.5" thickBot="1" x14ac:dyDescent="0.25">
      <c r="A734" s="66"/>
      <c r="B734" s="67"/>
      <c r="C734" s="68"/>
      <c r="D734" s="69"/>
    </row>
    <row r="735" spans="1:4" s="75" customFormat="1" ht="33.75" x14ac:dyDescent="0.2">
      <c r="A735" s="87">
        <v>1</v>
      </c>
      <c r="B735" s="78" t="s">
        <v>583</v>
      </c>
      <c r="C735" s="79" t="s">
        <v>584</v>
      </c>
      <c r="D735" s="80">
        <v>7.0999999999999994E-2</v>
      </c>
    </row>
    <row r="736" spans="1:4" s="75" customFormat="1" x14ac:dyDescent="0.2">
      <c r="A736" s="66"/>
      <c r="B736" s="67"/>
      <c r="C736" s="68"/>
      <c r="D736" s="69"/>
    </row>
    <row r="737" spans="1:4" s="75" customFormat="1" x14ac:dyDescent="0.2">
      <c r="A737" s="66"/>
      <c r="B737" s="89" t="s">
        <v>283</v>
      </c>
      <c r="C737" s="68"/>
      <c r="D737" s="69"/>
    </row>
    <row r="738" spans="1:4" s="75" customFormat="1" ht="13.5" thickBot="1" x14ac:dyDescent="0.25">
      <c r="A738" s="66"/>
      <c r="B738" s="67"/>
      <c r="C738" s="68"/>
      <c r="D738" s="69"/>
    </row>
    <row r="739" spans="1:4" s="75" customFormat="1" ht="56.25" x14ac:dyDescent="0.2">
      <c r="A739" s="87">
        <v>1</v>
      </c>
      <c r="B739" s="78" t="s">
        <v>617</v>
      </c>
      <c r="C739" s="79" t="s">
        <v>376</v>
      </c>
      <c r="D739" s="80">
        <v>1.41</v>
      </c>
    </row>
    <row r="740" spans="1:4" s="75" customFormat="1" ht="45" x14ac:dyDescent="0.2">
      <c r="A740" s="87">
        <v>2</v>
      </c>
      <c r="B740" s="82" t="s">
        <v>633</v>
      </c>
      <c r="C740" s="83" t="s">
        <v>379</v>
      </c>
      <c r="D740" s="84">
        <v>0.66200000000000003</v>
      </c>
    </row>
    <row r="741" spans="1:4" s="75" customFormat="1" ht="45" x14ac:dyDescent="0.2">
      <c r="A741" s="87">
        <v>3</v>
      </c>
      <c r="B741" s="82" t="s">
        <v>634</v>
      </c>
      <c r="C741" s="83" t="s">
        <v>379</v>
      </c>
      <c r="D741" s="84">
        <v>0.13900000000000001</v>
      </c>
    </row>
    <row r="742" spans="1:4" s="75" customFormat="1" ht="45" x14ac:dyDescent="0.2">
      <c r="A742" s="87">
        <v>4</v>
      </c>
      <c r="B742" s="82" t="s">
        <v>635</v>
      </c>
      <c r="C742" s="83" t="s">
        <v>379</v>
      </c>
      <c r="D742" s="84">
        <v>3.4000000000000002E-2</v>
      </c>
    </row>
    <row r="743" spans="1:4" s="75" customFormat="1" ht="45" x14ac:dyDescent="0.2">
      <c r="A743" s="87">
        <v>5</v>
      </c>
      <c r="B743" s="82" t="s">
        <v>613</v>
      </c>
      <c r="C743" s="83" t="s">
        <v>602</v>
      </c>
      <c r="D743" s="84">
        <v>1.41</v>
      </c>
    </row>
    <row r="744" spans="1:4" s="75" customFormat="1" ht="36" x14ac:dyDescent="0.2">
      <c r="A744" s="87">
        <v>6</v>
      </c>
      <c r="B744" s="82" t="s">
        <v>603</v>
      </c>
      <c r="C744" s="83" t="s">
        <v>364</v>
      </c>
      <c r="D744" s="84">
        <v>65.5</v>
      </c>
    </row>
    <row r="745" spans="1:4" s="75" customFormat="1" ht="24" x14ac:dyDescent="0.2">
      <c r="A745" s="87">
        <v>7</v>
      </c>
      <c r="B745" s="82" t="s">
        <v>380</v>
      </c>
      <c r="C745" s="83" t="s">
        <v>269</v>
      </c>
      <c r="D745" s="84">
        <v>0.93700000000000006</v>
      </c>
    </row>
    <row r="746" spans="1:4" s="75" customFormat="1" ht="24" x14ac:dyDescent="0.2">
      <c r="A746" s="87">
        <v>8</v>
      </c>
      <c r="B746" s="82" t="s">
        <v>604</v>
      </c>
      <c r="C746" s="83" t="s">
        <v>320</v>
      </c>
      <c r="D746" s="84">
        <v>1.6</v>
      </c>
    </row>
    <row r="747" spans="1:4" s="75" customFormat="1" ht="24" x14ac:dyDescent="0.2">
      <c r="A747" s="87">
        <v>9</v>
      </c>
      <c r="B747" s="82" t="s">
        <v>605</v>
      </c>
      <c r="C747" s="83" t="s">
        <v>269</v>
      </c>
      <c r="D747" s="84">
        <v>0.93700000000000006</v>
      </c>
    </row>
    <row r="748" spans="1:4" s="75" customFormat="1" x14ac:dyDescent="0.2">
      <c r="A748" s="87">
        <v>10</v>
      </c>
      <c r="B748" s="82" t="s">
        <v>606</v>
      </c>
      <c r="C748" s="83" t="s">
        <v>324</v>
      </c>
      <c r="D748" s="84">
        <v>0.93700000000000006</v>
      </c>
    </row>
    <row r="749" spans="1:4" s="75" customFormat="1" x14ac:dyDescent="0.2">
      <c r="A749" s="66"/>
      <c r="B749" s="67"/>
      <c r="C749" s="68"/>
      <c r="D749" s="69"/>
    </row>
    <row r="750" spans="1:4" s="75" customFormat="1" x14ac:dyDescent="0.2">
      <c r="A750" s="66"/>
      <c r="B750" s="89" t="s">
        <v>607</v>
      </c>
      <c r="C750" s="68"/>
      <c r="D750" s="69"/>
    </row>
    <row r="751" spans="1:4" s="75" customFormat="1" ht="13.5" thickBot="1" x14ac:dyDescent="0.25">
      <c r="A751" s="66"/>
      <c r="B751" s="67"/>
      <c r="C751" s="68"/>
      <c r="D751" s="69"/>
    </row>
    <row r="752" spans="1:4" s="75" customFormat="1" x14ac:dyDescent="0.2">
      <c r="A752" s="87">
        <v>1</v>
      </c>
      <c r="B752" s="78" t="s">
        <v>608</v>
      </c>
      <c r="C752" s="79" t="s">
        <v>364</v>
      </c>
      <c r="D752" s="80">
        <v>13.75</v>
      </c>
    </row>
    <row r="753" spans="1:4" s="75" customFormat="1" x14ac:dyDescent="0.2">
      <c r="A753" s="66"/>
      <c r="B753" s="67"/>
      <c r="C753" s="68"/>
      <c r="D753" s="69"/>
    </row>
    <row r="754" spans="1:4" s="75" customFormat="1" x14ac:dyDescent="0.2">
      <c r="A754" s="66"/>
      <c r="B754" s="89" t="s">
        <v>618</v>
      </c>
      <c r="C754" s="68"/>
      <c r="D754" s="69"/>
    </row>
    <row r="755" spans="1:4" s="75" customFormat="1" ht="13.5" thickBot="1" x14ac:dyDescent="0.25">
      <c r="A755" s="66"/>
      <c r="B755" s="67"/>
      <c r="C755" s="68"/>
      <c r="D755" s="69"/>
    </row>
    <row r="756" spans="1:4" s="75" customFormat="1" ht="24" x14ac:dyDescent="0.2">
      <c r="A756" s="87">
        <v>1</v>
      </c>
      <c r="B756" s="78" t="s">
        <v>610</v>
      </c>
      <c r="C756" s="79" t="s">
        <v>194</v>
      </c>
      <c r="D756" s="80">
        <v>1.43</v>
      </c>
    </row>
    <row r="757" spans="1:4" s="75" customFormat="1" ht="33.75" x14ac:dyDescent="0.2">
      <c r="A757" s="87">
        <v>2</v>
      </c>
      <c r="B757" s="82" t="s">
        <v>611</v>
      </c>
      <c r="C757" s="83" t="s">
        <v>251</v>
      </c>
      <c r="D757" s="84">
        <v>0.57869999999999999</v>
      </c>
    </row>
    <row r="758" spans="1:4" s="75" customFormat="1" ht="56.25" x14ac:dyDescent="0.2">
      <c r="A758" s="87">
        <v>3</v>
      </c>
      <c r="B758" s="82" t="s">
        <v>272</v>
      </c>
      <c r="C758" s="83" t="s">
        <v>253</v>
      </c>
      <c r="D758" s="84">
        <v>0.153</v>
      </c>
    </row>
    <row r="759" spans="1:4" s="75" customFormat="1" ht="56.25" x14ac:dyDescent="0.2">
      <c r="A759" s="87">
        <v>4</v>
      </c>
      <c r="B759" s="82" t="s">
        <v>273</v>
      </c>
      <c r="C759" s="83" t="s">
        <v>274</v>
      </c>
      <c r="D759" s="84">
        <v>0.5</v>
      </c>
    </row>
    <row r="760" spans="1:4" s="75" customFormat="1" x14ac:dyDescent="0.2">
      <c r="A760" s="66"/>
      <c r="B760" s="67"/>
      <c r="C760" s="68"/>
      <c r="D760" s="69"/>
    </row>
    <row r="761" spans="1:4" s="75" customFormat="1" x14ac:dyDescent="0.2">
      <c r="A761" s="66"/>
      <c r="B761" s="89" t="s">
        <v>612</v>
      </c>
      <c r="C761" s="68"/>
      <c r="D761" s="69"/>
    </row>
    <row r="762" spans="1:4" s="75" customFormat="1" ht="13.5" thickBot="1" x14ac:dyDescent="0.25">
      <c r="A762" s="66"/>
      <c r="B762" s="67"/>
      <c r="C762" s="68"/>
      <c r="D762" s="69"/>
    </row>
    <row r="763" spans="1:4" s="75" customFormat="1" ht="33.75" x14ac:dyDescent="0.2">
      <c r="A763" s="87">
        <v>1</v>
      </c>
      <c r="B763" s="78" t="s">
        <v>583</v>
      </c>
      <c r="C763" s="79" t="s">
        <v>584</v>
      </c>
      <c r="D763" s="80">
        <v>7.0999999999999994E-2</v>
      </c>
    </row>
    <row r="764" spans="1:4" s="75" customFormat="1" x14ac:dyDescent="0.2">
      <c r="A764" s="66"/>
      <c r="B764" s="67"/>
      <c r="C764" s="68"/>
      <c r="D764" s="69"/>
    </row>
    <row r="765" spans="1:4" ht="15" x14ac:dyDescent="0.25">
      <c r="A765" s="62"/>
      <c r="B765" s="63" t="s">
        <v>308</v>
      </c>
      <c r="C765" s="62"/>
      <c r="D765" s="62"/>
    </row>
    <row r="767" spans="1:4" ht="12.75" customHeight="1" x14ac:dyDescent="0.2">
      <c r="A767" s="56"/>
      <c r="B767" s="103" t="s">
        <v>296</v>
      </c>
      <c r="C767" s="103"/>
      <c r="D767" s="103"/>
    </row>
    <row r="768" spans="1:4" ht="13.5" thickBot="1" x14ac:dyDescent="0.25">
      <c r="A768" s="32"/>
      <c r="B768" s="32"/>
      <c r="C768" s="32"/>
      <c r="D768" s="32"/>
    </row>
    <row r="769" spans="1:4" ht="33.75" x14ac:dyDescent="0.2">
      <c r="A769" s="33">
        <v>1</v>
      </c>
      <c r="B769" s="78" t="s">
        <v>555</v>
      </c>
      <c r="C769" s="79" t="s">
        <v>251</v>
      </c>
      <c r="D769" s="80">
        <v>8.9099999999999995E-3</v>
      </c>
    </row>
    <row r="770" spans="1:4" ht="24" x14ac:dyDescent="0.2">
      <c r="A770" s="37">
        <v>2</v>
      </c>
      <c r="B770" s="82" t="s">
        <v>309</v>
      </c>
      <c r="C770" s="83" t="s">
        <v>310</v>
      </c>
      <c r="D770" s="84">
        <v>0.2772</v>
      </c>
    </row>
    <row r="771" spans="1:4" ht="24" x14ac:dyDescent="0.2">
      <c r="A771" s="37">
        <v>3</v>
      </c>
      <c r="B771" s="82" t="s">
        <v>311</v>
      </c>
      <c r="C771" s="83" t="s">
        <v>310</v>
      </c>
      <c r="D771" s="84">
        <v>8.3199999999999996E-2</v>
      </c>
    </row>
    <row r="772" spans="1:4" ht="24" x14ac:dyDescent="0.2">
      <c r="A772" s="37">
        <v>4</v>
      </c>
      <c r="B772" s="82" t="s">
        <v>619</v>
      </c>
      <c r="C772" s="83" t="s">
        <v>310</v>
      </c>
      <c r="D772" s="84">
        <v>2.5899999999999999E-2</v>
      </c>
    </row>
    <row r="773" spans="1:4" ht="33.75" x14ac:dyDescent="0.2">
      <c r="A773" s="37">
        <v>5</v>
      </c>
      <c r="B773" s="82" t="s">
        <v>556</v>
      </c>
      <c r="C773" s="83" t="s">
        <v>263</v>
      </c>
      <c r="D773" s="84">
        <v>6.2E-2</v>
      </c>
    </row>
    <row r="774" spans="1:4" ht="24" x14ac:dyDescent="0.2">
      <c r="A774" s="37">
        <v>6</v>
      </c>
      <c r="B774" s="82" t="s">
        <v>620</v>
      </c>
      <c r="C774" s="83" t="s">
        <v>255</v>
      </c>
      <c r="D774" s="84">
        <v>3.3000000000000002E-2</v>
      </c>
    </row>
    <row r="775" spans="1:4" ht="56.25" x14ac:dyDescent="0.2">
      <c r="A775" s="37">
        <v>7</v>
      </c>
      <c r="B775" s="82" t="s">
        <v>312</v>
      </c>
      <c r="C775" s="83" t="s">
        <v>241</v>
      </c>
      <c r="D775" s="84">
        <v>1.7000000000000001E-2</v>
      </c>
    </row>
    <row r="776" spans="1:4" ht="24" x14ac:dyDescent="0.2">
      <c r="A776" s="37">
        <v>8</v>
      </c>
      <c r="B776" s="82" t="s">
        <v>558</v>
      </c>
      <c r="C776" s="83" t="s">
        <v>269</v>
      </c>
      <c r="D776" s="84">
        <v>0.22800000000000001</v>
      </c>
    </row>
    <row r="777" spans="1:4" x14ac:dyDescent="0.2">
      <c r="A777" s="37">
        <v>9</v>
      </c>
      <c r="B777" s="82" t="s">
        <v>313</v>
      </c>
      <c r="C777" s="83" t="s">
        <v>314</v>
      </c>
      <c r="D777" s="84">
        <v>0.05</v>
      </c>
    </row>
    <row r="778" spans="1:4" ht="12.75" customHeight="1" x14ac:dyDescent="0.2">
      <c r="A778" s="71"/>
      <c r="B778" s="103" t="s">
        <v>591</v>
      </c>
      <c r="C778" s="103"/>
      <c r="D778" s="103"/>
    </row>
    <row r="779" spans="1:4" ht="13.5" thickBot="1" x14ac:dyDescent="0.25">
      <c r="A779" s="32"/>
      <c r="B779" s="32"/>
      <c r="C779" s="32"/>
      <c r="D779" s="32"/>
    </row>
    <row r="780" spans="1:4" ht="33.75" x14ac:dyDescent="0.2">
      <c r="A780" s="33">
        <v>10</v>
      </c>
      <c r="B780" s="78" t="s">
        <v>561</v>
      </c>
      <c r="C780" s="79" t="s">
        <v>251</v>
      </c>
      <c r="D780" s="80">
        <v>5.5999999999999999E-3</v>
      </c>
    </row>
    <row r="781" spans="1:4" ht="24" x14ac:dyDescent="0.2">
      <c r="A781" s="37">
        <v>11</v>
      </c>
      <c r="B781" s="82" t="s">
        <v>309</v>
      </c>
      <c r="C781" s="83" t="s">
        <v>310</v>
      </c>
      <c r="D781" s="84">
        <v>0.15840000000000001</v>
      </c>
    </row>
    <row r="782" spans="1:4" ht="24" x14ac:dyDescent="0.2">
      <c r="A782" s="37">
        <v>12</v>
      </c>
      <c r="B782" s="82" t="s">
        <v>315</v>
      </c>
      <c r="C782" s="83" t="s">
        <v>310</v>
      </c>
      <c r="D782" s="84">
        <v>6.2100000000000002E-2</v>
      </c>
    </row>
    <row r="783" spans="1:4" ht="24" x14ac:dyDescent="0.2">
      <c r="A783" s="37">
        <v>13</v>
      </c>
      <c r="B783" s="82" t="s">
        <v>619</v>
      </c>
      <c r="C783" s="83" t="s">
        <v>310</v>
      </c>
      <c r="D783" s="84">
        <v>2.5899999999999999E-2</v>
      </c>
    </row>
    <row r="784" spans="1:4" ht="33.75" x14ac:dyDescent="0.2">
      <c r="A784" s="37">
        <v>14</v>
      </c>
      <c r="B784" s="82" t="s">
        <v>262</v>
      </c>
      <c r="C784" s="83" t="s">
        <v>263</v>
      </c>
      <c r="D784" s="84">
        <v>0.04</v>
      </c>
    </row>
    <row r="785" spans="1:4" ht="24" x14ac:dyDescent="0.2">
      <c r="A785" s="37">
        <v>15</v>
      </c>
      <c r="B785" s="82" t="s">
        <v>620</v>
      </c>
      <c r="C785" s="83" t="s">
        <v>255</v>
      </c>
      <c r="D785" s="84">
        <v>2.0299999999999999E-2</v>
      </c>
    </row>
    <row r="786" spans="1:4" ht="56.25" x14ac:dyDescent="0.2">
      <c r="A786" s="37">
        <v>16</v>
      </c>
      <c r="B786" s="82" t="s">
        <v>312</v>
      </c>
      <c r="C786" s="83" t="s">
        <v>241</v>
      </c>
      <c r="D786" s="84">
        <v>0.01</v>
      </c>
    </row>
    <row r="787" spans="1:4" ht="24" x14ac:dyDescent="0.2">
      <c r="A787" s="37">
        <v>17</v>
      </c>
      <c r="B787" s="82" t="s">
        <v>558</v>
      </c>
      <c r="C787" s="83" t="s">
        <v>269</v>
      </c>
      <c r="D787" s="84">
        <v>0.13500000000000001</v>
      </c>
    </row>
    <row r="788" spans="1:4" x14ac:dyDescent="0.2">
      <c r="A788" s="37">
        <v>18</v>
      </c>
      <c r="B788" s="82" t="s">
        <v>313</v>
      </c>
      <c r="C788" s="83" t="s">
        <v>314</v>
      </c>
      <c r="D788" s="84">
        <v>0.05</v>
      </c>
    </row>
    <row r="789" spans="1:4" ht="12.75" customHeight="1" x14ac:dyDescent="0.2">
      <c r="A789" s="71"/>
      <c r="B789" s="103" t="s">
        <v>592</v>
      </c>
      <c r="C789" s="103"/>
      <c r="D789" s="103"/>
    </row>
    <row r="790" spans="1:4" ht="13.5" thickBot="1" x14ac:dyDescent="0.25">
      <c r="A790" s="32"/>
      <c r="B790" s="32"/>
      <c r="C790" s="32"/>
      <c r="D790" s="32"/>
    </row>
    <row r="791" spans="1:4" ht="33.75" x14ac:dyDescent="0.2">
      <c r="A791" s="33">
        <v>19</v>
      </c>
      <c r="B791" s="78" t="s">
        <v>555</v>
      </c>
      <c r="C791" s="79" t="s">
        <v>251</v>
      </c>
      <c r="D791" s="80">
        <v>5.5999999999999999E-3</v>
      </c>
    </row>
    <row r="792" spans="1:4" ht="24" x14ac:dyDescent="0.2">
      <c r="A792" s="37">
        <v>20</v>
      </c>
      <c r="B792" s="82" t="s">
        <v>309</v>
      </c>
      <c r="C792" s="83" t="s">
        <v>310</v>
      </c>
      <c r="D792" s="84">
        <v>0.15840000000000001</v>
      </c>
    </row>
    <row r="793" spans="1:4" ht="24" x14ac:dyDescent="0.2">
      <c r="A793" s="37">
        <v>21</v>
      </c>
      <c r="B793" s="82" t="s">
        <v>315</v>
      </c>
      <c r="C793" s="83" t="s">
        <v>310</v>
      </c>
      <c r="D793" s="84">
        <v>6.2100000000000002E-2</v>
      </c>
    </row>
    <row r="794" spans="1:4" ht="24" x14ac:dyDescent="0.2">
      <c r="A794" s="37">
        <v>22</v>
      </c>
      <c r="B794" s="82" t="s">
        <v>619</v>
      </c>
      <c r="C794" s="83" t="s">
        <v>310</v>
      </c>
      <c r="D794" s="84">
        <v>2.5899999999999999E-2</v>
      </c>
    </row>
    <row r="795" spans="1:4" ht="33.75" x14ac:dyDescent="0.2">
      <c r="A795" s="37">
        <v>23</v>
      </c>
      <c r="B795" s="82" t="s">
        <v>562</v>
      </c>
      <c r="C795" s="83" t="s">
        <v>263</v>
      </c>
      <c r="D795" s="84">
        <v>0.04</v>
      </c>
    </row>
    <row r="796" spans="1:4" ht="24" x14ac:dyDescent="0.2">
      <c r="A796" s="37">
        <v>24</v>
      </c>
      <c r="B796" s="82" t="s">
        <v>557</v>
      </c>
      <c r="C796" s="83" t="s">
        <v>255</v>
      </c>
      <c r="D796" s="84">
        <v>2.0299999999999999E-2</v>
      </c>
    </row>
    <row r="797" spans="1:4" ht="56.25" x14ac:dyDescent="0.2">
      <c r="A797" s="37">
        <v>25</v>
      </c>
      <c r="B797" s="82" t="s">
        <v>312</v>
      </c>
      <c r="C797" s="83" t="s">
        <v>241</v>
      </c>
      <c r="D797" s="84">
        <v>0.01</v>
      </c>
    </row>
    <row r="798" spans="1:4" ht="24" x14ac:dyDescent="0.2">
      <c r="A798" s="37">
        <v>26</v>
      </c>
      <c r="B798" s="82" t="s">
        <v>560</v>
      </c>
      <c r="C798" s="83" t="s">
        <v>269</v>
      </c>
      <c r="D798" s="84">
        <v>0.13500000000000001</v>
      </c>
    </row>
    <row r="799" spans="1:4" x14ac:dyDescent="0.2">
      <c r="A799" s="37">
        <v>27</v>
      </c>
      <c r="B799" s="82" t="s">
        <v>313</v>
      </c>
      <c r="C799" s="83" t="s">
        <v>314</v>
      </c>
      <c r="D799" s="84">
        <v>0.05</v>
      </c>
    </row>
    <row r="800" spans="1:4" ht="12.75" customHeight="1" x14ac:dyDescent="0.2">
      <c r="A800" s="71"/>
      <c r="B800" s="103" t="s">
        <v>594</v>
      </c>
      <c r="C800" s="103"/>
      <c r="D800" s="103"/>
    </row>
    <row r="801" spans="1:4" ht="13.5" thickBot="1" x14ac:dyDescent="0.25">
      <c r="A801" s="32"/>
      <c r="B801" s="32"/>
      <c r="C801" s="32"/>
      <c r="D801" s="32"/>
    </row>
    <row r="802" spans="1:4" ht="33.75" x14ac:dyDescent="0.2">
      <c r="A802" s="33">
        <v>28</v>
      </c>
      <c r="B802" s="78" t="s">
        <v>561</v>
      </c>
      <c r="C802" s="79" t="s">
        <v>251</v>
      </c>
      <c r="D802" s="80">
        <v>5.5999999999999999E-3</v>
      </c>
    </row>
    <row r="803" spans="1:4" ht="24" x14ac:dyDescent="0.2">
      <c r="A803" s="37">
        <v>29</v>
      </c>
      <c r="B803" s="82" t="s">
        <v>309</v>
      </c>
      <c r="C803" s="83" t="s">
        <v>310</v>
      </c>
      <c r="D803" s="84">
        <v>0.15840000000000001</v>
      </c>
    </row>
    <row r="804" spans="1:4" ht="24" x14ac:dyDescent="0.2">
      <c r="A804" s="37">
        <v>30</v>
      </c>
      <c r="B804" s="82" t="s">
        <v>315</v>
      </c>
      <c r="C804" s="83" t="s">
        <v>310</v>
      </c>
      <c r="D804" s="84">
        <v>6.2100000000000002E-2</v>
      </c>
    </row>
    <row r="805" spans="1:4" ht="24" x14ac:dyDescent="0.2">
      <c r="A805" s="37">
        <v>31</v>
      </c>
      <c r="B805" s="82" t="s">
        <v>619</v>
      </c>
      <c r="C805" s="83" t="s">
        <v>310</v>
      </c>
      <c r="D805" s="84">
        <v>2.5899999999999999E-2</v>
      </c>
    </row>
    <row r="806" spans="1:4" ht="33.75" x14ac:dyDescent="0.2">
      <c r="A806" s="37">
        <v>32</v>
      </c>
      <c r="B806" s="82" t="s">
        <v>556</v>
      </c>
      <c r="C806" s="83" t="s">
        <v>263</v>
      </c>
      <c r="D806" s="84">
        <v>0.04</v>
      </c>
    </row>
    <row r="807" spans="1:4" ht="24" x14ac:dyDescent="0.2">
      <c r="A807" s="37">
        <v>33</v>
      </c>
      <c r="B807" s="82" t="s">
        <v>559</v>
      </c>
      <c r="C807" s="83" t="s">
        <v>255</v>
      </c>
      <c r="D807" s="84">
        <v>2.0299999999999999E-2</v>
      </c>
    </row>
    <row r="808" spans="1:4" ht="56.25" x14ac:dyDescent="0.2">
      <c r="A808" s="37">
        <v>34</v>
      </c>
      <c r="B808" s="82" t="s">
        <v>312</v>
      </c>
      <c r="C808" s="83" t="s">
        <v>241</v>
      </c>
      <c r="D808" s="84">
        <v>0.01</v>
      </c>
    </row>
    <row r="809" spans="1:4" ht="24" x14ac:dyDescent="0.2">
      <c r="A809" s="37">
        <v>35</v>
      </c>
      <c r="B809" s="82" t="s">
        <v>558</v>
      </c>
      <c r="C809" s="83" t="s">
        <v>269</v>
      </c>
      <c r="D809" s="84">
        <v>0.13500000000000001</v>
      </c>
    </row>
    <row r="810" spans="1:4" x14ac:dyDescent="0.2">
      <c r="A810" s="37">
        <v>36</v>
      </c>
      <c r="B810" s="82" t="s">
        <v>313</v>
      </c>
      <c r="C810" s="83" t="s">
        <v>314</v>
      </c>
      <c r="D810" s="84">
        <v>0.05</v>
      </c>
    </row>
    <row r="811" spans="1:4" ht="12.75" customHeight="1" x14ac:dyDescent="0.2">
      <c r="A811" s="71"/>
      <c r="B811" s="103" t="s">
        <v>595</v>
      </c>
      <c r="C811" s="103"/>
      <c r="D811" s="103"/>
    </row>
    <row r="812" spans="1:4" ht="13.5" thickBot="1" x14ac:dyDescent="0.25">
      <c r="A812" s="32"/>
      <c r="B812" s="32"/>
      <c r="C812" s="32"/>
      <c r="D812" s="32"/>
    </row>
    <row r="813" spans="1:4" ht="33.75" x14ac:dyDescent="0.2">
      <c r="A813" s="33">
        <v>37</v>
      </c>
      <c r="B813" s="78" t="s">
        <v>561</v>
      </c>
      <c r="C813" s="79" t="s">
        <v>251</v>
      </c>
      <c r="D813" s="80">
        <v>5.5999999999999999E-3</v>
      </c>
    </row>
    <row r="814" spans="1:4" ht="24" x14ac:dyDescent="0.2">
      <c r="A814" s="37">
        <v>38</v>
      </c>
      <c r="B814" s="82" t="s">
        <v>309</v>
      </c>
      <c r="C814" s="83" t="s">
        <v>310</v>
      </c>
      <c r="D814" s="84">
        <v>0.15840000000000001</v>
      </c>
    </row>
    <row r="815" spans="1:4" ht="24" x14ac:dyDescent="0.2">
      <c r="A815" s="37">
        <v>39</v>
      </c>
      <c r="B815" s="82" t="s">
        <v>315</v>
      </c>
      <c r="C815" s="83" t="s">
        <v>310</v>
      </c>
      <c r="D815" s="84">
        <v>6.2100000000000002E-2</v>
      </c>
    </row>
    <row r="816" spans="1:4" ht="24" x14ac:dyDescent="0.2">
      <c r="A816" s="37">
        <v>40</v>
      </c>
      <c r="B816" s="82" t="s">
        <v>619</v>
      </c>
      <c r="C816" s="83" t="s">
        <v>310</v>
      </c>
      <c r="D816" s="84">
        <v>2.5899999999999999E-2</v>
      </c>
    </row>
    <row r="817" spans="1:4" ht="33.75" x14ac:dyDescent="0.2">
      <c r="A817" s="37">
        <v>41</v>
      </c>
      <c r="B817" s="82" t="s">
        <v>556</v>
      </c>
      <c r="C817" s="83" t="s">
        <v>263</v>
      </c>
      <c r="D817" s="84">
        <v>0.04</v>
      </c>
    </row>
    <row r="818" spans="1:4" ht="27.75" customHeight="1" x14ac:dyDescent="0.2">
      <c r="A818" s="37">
        <v>42</v>
      </c>
      <c r="B818" s="82" t="s">
        <v>559</v>
      </c>
      <c r="C818" s="83" t="s">
        <v>255</v>
      </c>
      <c r="D818" s="84">
        <v>2.0299999999999999E-2</v>
      </c>
    </row>
    <row r="819" spans="1:4" ht="56.25" x14ac:dyDescent="0.2">
      <c r="A819" s="37">
        <v>43</v>
      </c>
      <c r="B819" s="82" t="s">
        <v>312</v>
      </c>
      <c r="C819" s="83" t="s">
        <v>241</v>
      </c>
      <c r="D819" s="84">
        <v>0.01</v>
      </c>
    </row>
    <row r="820" spans="1:4" ht="27.75" customHeight="1" x14ac:dyDescent="0.2">
      <c r="A820" s="37">
        <v>44</v>
      </c>
      <c r="B820" s="82" t="s">
        <v>558</v>
      </c>
      <c r="C820" s="83" t="s">
        <v>269</v>
      </c>
      <c r="D820" s="84">
        <v>0.13500000000000001</v>
      </c>
    </row>
    <row r="821" spans="1:4" x14ac:dyDescent="0.2">
      <c r="A821" s="37">
        <v>45</v>
      </c>
      <c r="B821" s="82" t="s">
        <v>313</v>
      </c>
      <c r="C821" s="83" t="s">
        <v>314</v>
      </c>
      <c r="D821" s="84">
        <v>0.05</v>
      </c>
    </row>
    <row r="822" spans="1:4" ht="12.75" customHeight="1" x14ac:dyDescent="0.2">
      <c r="A822" s="71"/>
      <c r="B822" s="103" t="s">
        <v>307</v>
      </c>
      <c r="C822" s="103"/>
      <c r="D822" s="103"/>
    </row>
    <row r="823" spans="1:4" ht="13.5" thickBot="1" x14ac:dyDescent="0.25">
      <c r="A823" s="32"/>
      <c r="B823" s="32"/>
      <c r="C823" s="32"/>
      <c r="D823" s="32"/>
    </row>
    <row r="824" spans="1:4" ht="33.75" x14ac:dyDescent="0.2">
      <c r="A824" s="33">
        <v>46</v>
      </c>
      <c r="B824" s="78" t="s">
        <v>561</v>
      </c>
      <c r="C824" s="79" t="s">
        <v>251</v>
      </c>
      <c r="D824" s="80">
        <v>8.9099999999999995E-3</v>
      </c>
    </row>
    <row r="825" spans="1:4" ht="24" x14ac:dyDescent="0.2">
      <c r="A825" s="37">
        <v>47</v>
      </c>
      <c r="B825" s="82" t="s">
        <v>309</v>
      </c>
      <c r="C825" s="83" t="s">
        <v>310</v>
      </c>
      <c r="D825" s="84">
        <v>0.2772</v>
      </c>
    </row>
    <row r="826" spans="1:4" ht="24" x14ac:dyDescent="0.2">
      <c r="A826" s="37">
        <v>48</v>
      </c>
      <c r="B826" s="82" t="s">
        <v>311</v>
      </c>
      <c r="C826" s="83" t="s">
        <v>310</v>
      </c>
      <c r="D826" s="84">
        <v>8.3199999999999996E-2</v>
      </c>
    </row>
    <row r="827" spans="1:4" ht="24" x14ac:dyDescent="0.2">
      <c r="A827" s="37">
        <v>49</v>
      </c>
      <c r="B827" s="82" t="s">
        <v>619</v>
      </c>
      <c r="C827" s="83" t="s">
        <v>310</v>
      </c>
      <c r="D827" s="84">
        <v>2.5899999999999999E-2</v>
      </c>
    </row>
    <row r="828" spans="1:4" ht="33.75" x14ac:dyDescent="0.2">
      <c r="A828" s="37">
        <v>50</v>
      </c>
      <c r="B828" s="82" t="s">
        <v>562</v>
      </c>
      <c r="C828" s="83" t="s">
        <v>263</v>
      </c>
      <c r="D828" s="84">
        <v>6.2E-2</v>
      </c>
    </row>
    <row r="829" spans="1:4" ht="24" x14ac:dyDescent="0.2">
      <c r="A829" s="37">
        <v>51</v>
      </c>
      <c r="B829" s="82" t="s">
        <v>557</v>
      </c>
      <c r="C829" s="83" t="s">
        <v>255</v>
      </c>
      <c r="D829" s="84">
        <v>3.3000000000000002E-2</v>
      </c>
    </row>
    <row r="830" spans="1:4" ht="56.25" x14ac:dyDescent="0.2">
      <c r="A830" s="37">
        <v>52</v>
      </c>
      <c r="B830" s="82" t="s">
        <v>312</v>
      </c>
      <c r="C830" s="83" t="s">
        <v>241</v>
      </c>
      <c r="D830" s="84">
        <v>1.7000000000000001E-2</v>
      </c>
    </row>
    <row r="831" spans="1:4" ht="24" x14ac:dyDescent="0.2">
      <c r="A831" s="37">
        <v>53</v>
      </c>
      <c r="B831" s="82" t="s">
        <v>558</v>
      </c>
      <c r="C831" s="83" t="s">
        <v>269</v>
      </c>
      <c r="D831" s="84">
        <v>0.22800000000000001</v>
      </c>
    </row>
    <row r="832" spans="1:4" x14ac:dyDescent="0.2">
      <c r="A832" s="37">
        <v>54</v>
      </c>
      <c r="B832" s="82" t="s">
        <v>313</v>
      </c>
      <c r="C832" s="83" t="s">
        <v>314</v>
      </c>
      <c r="D832" s="84">
        <v>0.05</v>
      </c>
    </row>
    <row r="834" spans="1:4" ht="15" x14ac:dyDescent="0.25">
      <c r="A834" s="62"/>
      <c r="B834" s="63" t="s">
        <v>316</v>
      </c>
      <c r="C834" s="62"/>
      <c r="D834" s="62"/>
    </row>
    <row r="836" spans="1:4" ht="12.75" customHeight="1" x14ac:dyDescent="0.2">
      <c r="A836" s="86"/>
      <c r="B836" s="103" t="s">
        <v>296</v>
      </c>
      <c r="C836" s="103"/>
      <c r="D836" s="103"/>
    </row>
    <row r="837" spans="1:4" ht="13.5" thickBot="1" x14ac:dyDescent="0.25">
      <c r="A837" s="97"/>
      <c r="B837" s="44"/>
      <c r="C837" s="44"/>
      <c r="D837" s="44"/>
    </row>
    <row r="838" spans="1:4" x14ac:dyDescent="0.2">
      <c r="A838" s="81">
        <v>1</v>
      </c>
      <c r="B838" s="78" t="s">
        <v>317</v>
      </c>
      <c r="C838" s="79" t="s">
        <v>318</v>
      </c>
      <c r="D838" s="80">
        <v>7.4999999999999997E-2</v>
      </c>
    </row>
    <row r="839" spans="1:4" ht="24" x14ac:dyDescent="0.2">
      <c r="A839" s="81">
        <v>2</v>
      </c>
      <c r="B839" s="82" t="s">
        <v>319</v>
      </c>
      <c r="C839" s="83" t="s">
        <v>320</v>
      </c>
      <c r="D839" s="84">
        <v>1.2E-2</v>
      </c>
    </row>
    <row r="840" spans="1:4" ht="24" x14ac:dyDescent="0.2">
      <c r="A840" s="81">
        <v>3</v>
      </c>
      <c r="B840" s="82" t="s">
        <v>621</v>
      </c>
      <c r="C840" s="83" t="s">
        <v>321</v>
      </c>
      <c r="D840" s="84">
        <v>0.6</v>
      </c>
    </row>
    <row r="841" spans="1:4" ht="24" x14ac:dyDescent="0.2">
      <c r="A841" s="81">
        <v>4</v>
      </c>
      <c r="B841" s="82" t="s">
        <v>322</v>
      </c>
      <c r="C841" s="83" t="s">
        <v>318</v>
      </c>
      <c r="D841" s="84">
        <v>7.4999999999999997E-2</v>
      </c>
    </row>
    <row r="842" spans="1:4" x14ac:dyDescent="0.2">
      <c r="A842" s="81">
        <v>5</v>
      </c>
      <c r="B842" s="82" t="s">
        <v>317</v>
      </c>
      <c r="C842" s="83" t="s">
        <v>318</v>
      </c>
      <c r="D842" s="84">
        <v>7.4999999999999997E-2</v>
      </c>
    </row>
    <row r="843" spans="1:4" ht="24" x14ac:dyDescent="0.2">
      <c r="A843" s="81">
        <v>6</v>
      </c>
      <c r="B843" s="82" t="s">
        <v>323</v>
      </c>
      <c r="C843" s="83" t="s">
        <v>324</v>
      </c>
      <c r="D843" s="84">
        <v>8.1000000000000003E-2</v>
      </c>
    </row>
    <row r="844" spans="1:4" ht="24" x14ac:dyDescent="0.2">
      <c r="A844" s="81">
        <v>7</v>
      </c>
      <c r="B844" s="82" t="s">
        <v>325</v>
      </c>
      <c r="C844" s="83" t="s">
        <v>318</v>
      </c>
      <c r="D844" s="84">
        <v>7.4999999999999997E-2</v>
      </c>
    </row>
    <row r="845" spans="1:4" ht="78.75" x14ac:dyDescent="0.2">
      <c r="A845" s="81">
        <v>8</v>
      </c>
      <c r="B845" s="82" t="s">
        <v>326</v>
      </c>
      <c r="C845" s="83" t="s">
        <v>327</v>
      </c>
      <c r="D845" s="84">
        <v>7.4999999999999997E-2</v>
      </c>
    </row>
    <row r="846" spans="1:4" ht="56.25" x14ac:dyDescent="0.2">
      <c r="A846" s="81">
        <v>9</v>
      </c>
      <c r="B846" s="82" t="s">
        <v>328</v>
      </c>
      <c r="C846" s="83" t="s">
        <v>253</v>
      </c>
      <c r="D846" s="84">
        <v>7.4999999999999997E-2</v>
      </c>
    </row>
    <row r="847" spans="1:4" ht="12.75" customHeight="1" x14ac:dyDescent="0.2">
      <c r="A847" s="71"/>
      <c r="B847" s="103" t="s">
        <v>591</v>
      </c>
      <c r="C847" s="103"/>
      <c r="D847" s="103"/>
    </row>
    <row r="848" spans="1:4" ht="13.5" thickBot="1" x14ac:dyDescent="0.25">
      <c r="A848" s="97"/>
      <c r="B848" s="44"/>
      <c r="C848" s="44"/>
      <c r="D848" s="44"/>
    </row>
    <row r="849" spans="1:4" x14ac:dyDescent="0.2">
      <c r="A849" s="81">
        <v>10</v>
      </c>
      <c r="B849" s="78" t="s">
        <v>317</v>
      </c>
      <c r="C849" s="79" t="s">
        <v>318</v>
      </c>
      <c r="D849" s="80">
        <v>7.4999999999999997E-2</v>
      </c>
    </row>
    <row r="850" spans="1:4" ht="24" x14ac:dyDescent="0.2">
      <c r="A850" s="81">
        <v>11</v>
      </c>
      <c r="B850" s="82" t="s">
        <v>319</v>
      </c>
      <c r="C850" s="83" t="s">
        <v>320</v>
      </c>
      <c r="D850" s="84">
        <v>1.2E-2</v>
      </c>
    </row>
    <row r="851" spans="1:4" ht="24" x14ac:dyDescent="0.2">
      <c r="A851" s="81">
        <v>12</v>
      </c>
      <c r="B851" s="82" t="s">
        <v>621</v>
      </c>
      <c r="C851" s="83" t="s">
        <v>321</v>
      </c>
      <c r="D851" s="84">
        <v>0.6</v>
      </c>
    </row>
    <row r="852" spans="1:4" ht="24" x14ac:dyDescent="0.2">
      <c r="A852" s="81">
        <v>13</v>
      </c>
      <c r="B852" s="82" t="s">
        <v>322</v>
      </c>
      <c r="C852" s="83" t="s">
        <v>318</v>
      </c>
      <c r="D852" s="84">
        <v>7.4999999999999997E-2</v>
      </c>
    </row>
    <row r="853" spans="1:4" x14ac:dyDescent="0.2">
      <c r="A853" s="81">
        <v>14</v>
      </c>
      <c r="B853" s="82" t="s">
        <v>317</v>
      </c>
      <c r="C853" s="83" t="s">
        <v>318</v>
      </c>
      <c r="D853" s="84">
        <v>7.4999999999999997E-2</v>
      </c>
    </row>
    <row r="854" spans="1:4" ht="24" x14ac:dyDescent="0.2">
      <c r="A854" s="81">
        <v>15</v>
      </c>
      <c r="B854" s="82" t="s">
        <v>323</v>
      </c>
      <c r="C854" s="83" t="s">
        <v>324</v>
      </c>
      <c r="D854" s="84">
        <v>8.1000000000000003E-2</v>
      </c>
    </row>
    <row r="855" spans="1:4" ht="24" x14ac:dyDescent="0.2">
      <c r="A855" s="81">
        <v>16</v>
      </c>
      <c r="B855" s="82" t="s">
        <v>325</v>
      </c>
      <c r="C855" s="83" t="s">
        <v>318</v>
      </c>
      <c r="D855" s="84">
        <v>7.4999999999999997E-2</v>
      </c>
    </row>
    <row r="856" spans="1:4" ht="78.75" x14ac:dyDescent="0.2">
      <c r="A856" s="81">
        <v>17</v>
      </c>
      <c r="B856" s="82" t="s">
        <v>326</v>
      </c>
      <c r="C856" s="83" t="s">
        <v>327</v>
      </c>
      <c r="D856" s="84">
        <v>7.4999999999999997E-2</v>
      </c>
    </row>
    <row r="857" spans="1:4" ht="56.25" x14ac:dyDescent="0.2">
      <c r="A857" s="81">
        <v>18</v>
      </c>
      <c r="B857" s="82" t="s">
        <v>328</v>
      </c>
      <c r="C857" s="83" t="s">
        <v>253</v>
      </c>
      <c r="D857" s="84">
        <v>7.4999999999999997E-2</v>
      </c>
    </row>
    <row r="858" spans="1:4" ht="12.75" customHeight="1" x14ac:dyDescent="0.2">
      <c r="A858" s="71"/>
      <c r="B858" s="103" t="s">
        <v>622</v>
      </c>
      <c r="C858" s="103"/>
      <c r="D858" s="103"/>
    </row>
    <row r="859" spans="1:4" ht="13.5" thickBot="1" x14ac:dyDescent="0.25">
      <c r="A859" s="97"/>
      <c r="B859" s="44"/>
      <c r="C859" s="44"/>
      <c r="D859" s="44"/>
    </row>
    <row r="860" spans="1:4" x14ac:dyDescent="0.2">
      <c r="A860" s="87">
        <v>19</v>
      </c>
      <c r="B860" s="78" t="s">
        <v>317</v>
      </c>
      <c r="C860" s="79" t="s">
        <v>318</v>
      </c>
      <c r="D860" s="80">
        <v>7.4999999999999997E-2</v>
      </c>
    </row>
    <row r="861" spans="1:4" ht="24" x14ac:dyDescent="0.2">
      <c r="A861" s="87">
        <v>20</v>
      </c>
      <c r="B861" s="82" t="s">
        <v>319</v>
      </c>
      <c r="C861" s="83" t="s">
        <v>320</v>
      </c>
      <c r="D861" s="84">
        <v>1.2E-2</v>
      </c>
    </row>
    <row r="862" spans="1:4" ht="24" x14ac:dyDescent="0.2">
      <c r="A862" s="87">
        <v>21</v>
      </c>
      <c r="B862" s="82" t="s">
        <v>621</v>
      </c>
      <c r="C862" s="83" t="s">
        <v>321</v>
      </c>
      <c r="D862" s="84">
        <v>0.6</v>
      </c>
    </row>
    <row r="863" spans="1:4" ht="24" x14ac:dyDescent="0.2">
      <c r="A863" s="87">
        <v>22</v>
      </c>
      <c r="B863" s="82" t="s">
        <v>322</v>
      </c>
      <c r="C863" s="83" t="s">
        <v>318</v>
      </c>
      <c r="D863" s="84">
        <v>7.4999999999999997E-2</v>
      </c>
    </row>
    <row r="864" spans="1:4" x14ac:dyDescent="0.2">
      <c r="A864" s="87">
        <v>23</v>
      </c>
      <c r="B864" s="82" t="s">
        <v>317</v>
      </c>
      <c r="C864" s="83" t="s">
        <v>318</v>
      </c>
      <c r="D864" s="84">
        <v>7.4999999999999997E-2</v>
      </c>
    </row>
    <row r="865" spans="1:4" ht="24" x14ac:dyDescent="0.2">
      <c r="A865" s="87">
        <v>24</v>
      </c>
      <c r="B865" s="82" t="s">
        <v>323</v>
      </c>
      <c r="C865" s="83" t="s">
        <v>324</v>
      </c>
      <c r="D865" s="84">
        <v>8.1000000000000003E-2</v>
      </c>
    </row>
    <row r="866" spans="1:4" ht="24" x14ac:dyDescent="0.2">
      <c r="A866" s="87">
        <v>25</v>
      </c>
      <c r="B866" s="82" t="s">
        <v>325</v>
      </c>
      <c r="C866" s="83" t="s">
        <v>318</v>
      </c>
      <c r="D866" s="84">
        <v>7.4999999999999997E-2</v>
      </c>
    </row>
    <row r="867" spans="1:4" ht="78.75" x14ac:dyDescent="0.2">
      <c r="A867" s="87">
        <v>26</v>
      </c>
      <c r="B867" s="82" t="s">
        <v>326</v>
      </c>
      <c r="C867" s="83" t="s">
        <v>327</v>
      </c>
      <c r="D867" s="84">
        <v>7.4999999999999997E-2</v>
      </c>
    </row>
    <row r="868" spans="1:4" ht="56.25" x14ac:dyDescent="0.2">
      <c r="A868" s="87">
        <v>27</v>
      </c>
      <c r="B868" s="82" t="s">
        <v>328</v>
      </c>
      <c r="C868" s="83" t="s">
        <v>253</v>
      </c>
      <c r="D868" s="84">
        <v>7.4999999999999997E-2</v>
      </c>
    </row>
    <row r="869" spans="1:4" ht="12.75" customHeight="1" x14ac:dyDescent="0.2">
      <c r="A869" s="71"/>
      <c r="B869" s="103" t="s">
        <v>594</v>
      </c>
      <c r="C869" s="103"/>
      <c r="D869" s="103"/>
    </row>
    <row r="870" spans="1:4" ht="13.5" thickBot="1" x14ac:dyDescent="0.25">
      <c r="A870" s="97"/>
      <c r="B870" s="44"/>
      <c r="C870" s="44"/>
      <c r="D870" s="44"/>
    </row>
    <row r="871" spans="1:4" x14ac:dyDescent="0.2">
      <c r="A871" s="81">
        <v>28</v>
      </c>
      <c r="B871" s="78" t="s">
        <v>317</v>
      </c>
      <c r="C871" s="79" t="s">
        <v>318</v>
      </c>
      <c r="D871" s="80">
        <v>7.4999999999999997E-2</v>
      </c>
    </row>
    <row r="872" spans="1:4" ht="24" x14ac:dyDescent="0.2">
      <c r="A872" s="81">
        <v>29</v>
      </c>
      <c r="B872" s="82" t="s">
        <v>319</v>
      </c>
      <c r="C872" s="83" t="s">
        <v>320</v>
      </c>
      <c r="D872" s="84">
        <v>1.2E-2</v>
      </c>
    </row>
    <row r="873" spans="1:4" ht="24" x14ac:dyDescent="0.2">
      <c r="A873" s="81">
        <v>30</v>
      </c>
      <c r="B873" s="82" t="s">
        <v>621</v>
      </c>
      <c r="C873" s="83" t="s">
        <v>321</v>
      </c>
      <c r="D873" s="84">
        <v>0.6</v>
      </c>
    </row>
    <row r="874" spans="1:4" ht="24" x14ac:dyDescent="0.2">
      <c r="A874" s="81">
        <v>31</v>
      </c>
      <c r="B874" s="82" t="s">
        <v>322</v>
      </c>
      <c r="C874" s="83" t="s">
        <v>318</v>
      </c>
      <c r="D874" s="84">
        <v>7.4999999999999997E-2</v>
      </c>
    </row>
    <row r="875" spans="1:4" x14ac:dyDescent="0.2">
      <c r="A875" s="81">
        <v>32</v>
      </c>
      <c r="B875" s="82" t="s">
        <v>317</v>
      </c>
      <c r="C875" s="83" t="s">
        <v>318</v>
      </c>
      <c r="D875" s="84">
        <v>7.4999999999999997E-2</v>
      </c>
    </row>
    <row r="876" spans="1:4" ht="24" x14ac:dyDescent="0.2">
      <c r="A876" s="81">
        <v>33</v>
      </c>
      <c r="B876" s="82" t="s">
        <v>323</v>
      </c>
      <c r="C876" s="83" t="s">
        <v>324</v>
      </c>
      <c r="D876" s="84">
        <v>8.1000000000000003E-2</v>
      </c>
    </row>
    <row r="877" spans="1:4" ht="24" x14ac:dyDescent="0.2">
      <c r="A877" s="81">
        <v>34</v>
      </c>
      <c r="B877" s="82" t="s">
        <v>325</v>
      </c>
      <c r="C877" s="83" t="s">
        <v>318</v>
      </c>
      <c r="D877" s="84">
        <v>7.4999999999999997E-2</v>
      </c>
    </row>
    <row r="878" spans="1:4" ht="78.75" x14ac:dyDescent="0.2">
      <c r="A878" s="81">
        <v>35</v>
      </c>
      <c r="B878" s="82" t="s">
        <v>326</v>
      </c>
      <c r="C878" s="83" t="s">
        <v>327</v>
      </c>
      <c r="D878" s="84">
        <v>7.4999999999999997E-2</v>
      </c>
    </row>
    <row r="879" spans="1:4" ht="56.25" x14ac:dyDescent="0.2">
      <c r="A879" s="81">
        <v>36</v>
      </c>
      <c r="B879" s="82" t="s">
        <v>328</v>
      </c>
      <c r="C879" s="83" t="s">
        <v>253</v>
      </c>
      <c r="D879" s="84">
        <v>7.4999999999999997E-2</v>
      </c>
    </row>
    <row r="880" spans="1:4" ht="12.75" customHeight="1" x14ac:dyDescent="0.2">
      <c r="A880" s="71"/>
      <c r="B880" s="103" t="s">
        <v>595</v>
      </c>
      <c r="C880" s="103"/>
      <c r="D880" s="103"/>
    </row>
    <row r="881" spans="1:4" ht="13.5" thickBot="1" x14ac:dyDescent="0.25">
      <c r="A881" s="44"/>
      <c r="B881" s="44"/>
      <c r="C881" s="44"/>
      <c r="D881" s="44"/>
    </row>
    <row r="882" spans="1:4" x14ac:dyDescent="0.2">
      <c r="A882" s="46">
        <v>37</v>
      </c>
      <c r="B882" s="78" t="s">
        <v>317</v>
      </c>
      <c r="C882" s="79" t="s">
        <v>318</v>
      </c>
      <c r="D882" s="80">
        <v>7.4999999999999997E-2</v>
      </c>
    </row>
    <row r="883" spans="1:4" ht="24" x14ac:dyDescent="0.2">
      <c r="A883" s="52">
        <v>38</v>
      </c>
      <c r="B883" s="82" t="s">
        <v>319</v>
      </c>
      <c r="C883" s="83" t="s">
        <v>320</v>
      </c>
      <c r="D883" s="84">
        <v>1.2E-2</v>
      </c>
    </row>
    <row r="884" spans="1:4" ht="24" x14ac:dyDescent="0.2">
      <c r="A884" s="52">
        <v>39</v>
      </c>
      <c r="B884" s="82" t="s">
        <v>621</v>
      </c>
      <c r="C884" s="83" t="s">
        <v>321</v>
      </c>
      <c r="D884" s="84">
        <v>0.6</v>
      </c>
    </row>
    <row r="885" spans="1:4" ht="24" x14ac:dyDescent="0.2">
      <c r="A885" s="52">
        <v>40</v>
      </c>
      <c r="B885" s="82" t="s">
        <v>322</v>
      </c>
      <c r="C885" s="83" t="s">
        <v>318</v>
      </c>
      <c r="D885" s="84">
        <v>7.4999999999999997E-2</v>
      </c>
    </row>
    <row r="886" spans="1:4" x14ac:dyDescent="0.2">
      <c r="A886" s="52">
        <v>41</v>
      </c>
      <c r="B886" s="82" t="s">
        <v>317</v>
      </c>
      <c r="C886" s="83" t="s">
        <v>318</v>
      </c>
      <c r="D886" s="84">
        <v>7.4999999999999997E-2</v>
      </c>
    </row>
    <row r="887" spans="1:4" ht="24" x14ac:dyDescent="0.2">
      <c r="A887" s="52">
        <v>42</v>
      </c>
      <c r="B887" s="82" t="s">
        <v>323</v>
      </c>
      <c r="C887" s="83" t="s">
        <v>324</v>
      </c>
      <c r="D887" s="84">
        <v>8.1000000000000003E-2</v>
      </c>
    </row>
    <row r="888" spans="1:4" ht="24" x14ac:dyDescent="0.2">
      <c r="A888" s="52">
        <v>43</v>
      </c>
      <c r="B888" s="82" t="s">
        <v>325</v>
      </c>
      <c r="C888" s="83" t="s">
        <v>318</v>
      </c>
      <c r="D888" s="84">
        <v>7.4999999999999997E-2</v>
      </c>
    </row>
    <row r="889" spans="1:4" ht="78.75" x14ac:dyDescent="0.2">
      <c r="A889" s="52">
        <v>44</v>
      </c>
      <c r="B889" s="82" t="s">
        <v>326</v>
      </c>
      <c r="C889" s="83" t="s">
        <v>327</v>
      </c>
      <c r="D889" s="84">
        <v>7.4999999999999997E-2</v>
      </c>
    </row>
    <row r="890" spans="1:4" ht="56.25" x14ac:dyDescent="0.2">
      <c r="A890" s="52">
        <v>45</v>
      </c>
      <c r="B890" s="82" t="s">
        <v>328</v>
      </c>
      <c r="C890" s="83" t="s">
        <v>253</v>
      </c>
      <c r="D890" s="84">
        <v>7.4999999999999997E-2</v>
      </c>
    </row>
    <row r="891" spans="1:4" ht="12.75" customHeight="1" x14ac:dyDescent="0.2">
      <c r="A891" s="71"/>
      <c r="B891" s="103" t="s">
        <v>307</v>
      </c>
      <c r="C891" s="103"/>
      <c r="D891" s="103"/>
    </row>
    <row r="892" spans="1:4" ht="13.5" thickBot="1" x14ac:dyDescent="0.25">
      <c r="A892" s="44"/>
      <c r="B892" s="44"/>
      <c r="C892" s="44"/>
      <c r="D892" s="44"/>
    </row>
    <row r="893" spans="1:4" x14ac:dyDescent="0.2">
      <c r="A893" s="46">
        <v>46</v>
      </c>
      <c r="B893" s="78" t="s">
        <v>317</v>
      </c>
      <c r="C893" s="79" t="s">
        <v>318</v>
      </c>
      <c r="D893" s="80">
        <v>7.4999999999999997E-2</v>
      </c>
    </row>
    <row r="894" spans="1:4" ht="24" x14ac:dyDescent="0.2">
      <c r="A894" s="52">
        <v>47</v>
      </c>
      <c r="B894" s="82" t="s">
        <v>319</v>
      </c>
      <c r="C894" s="83" t="s">
        <v>320</v>
      </c>
      <c r="D894" s="84">
        <v>1.2E-2</v>
      </c>
    </row>
    <row r="895" spans="1:4" ht="24" x14ac:dyDescent="0.2">
      <c r="A895" s="52">
        <v>48</v>
      </c>
      <c r="B895" s="82" t="s">
        <v>621</v>
      </c>
      <c r="C895" s="83" t="s">
        <v>321</v>
      </c>
      <c r="D895" s="84">
        <v>0.6</v>
      </c>
    </row>
    <row r="896" spans="1:4" ht="24" x14ac:dyDescent="0.2">
      <c r="A896" s="52">
        <v>49</v>
      </c>
      <c r="B896" s="82" t="s">
        <v>322</v>
      </c>
      <c r="C896" s="83" t="s">
        <v>318</v>
      </c>
      <c r="D896" s="84">
        <v>7.4999999999999997E-2</v>
      </c>
    </row>
    <row r="897" spans="1:4" x14ac:dyDescent="0.2">
      <c r="A897" s="52">
        <v>50</v>
      </c>
      <c r="B897" s="82" t="s">
        <v>317</v>
      </c>
      <c r="C897" s="83" t="s">
        <v>318</v>
      </c>
      <c r="D897" s="84">
        <v>7.4999999999999997E-2</v>
      </c>
    </row>
    <row r="898" spans="1:4" ht="24" x14ac:dyDescent="0.2">
      <c r="A898" s="52">
        <v>51</v>
      </c>
      <c r="B898" s="82" t="s">
        <v>323</v>
      </c>
      <c r="C898" s="83" t="s">
        <v>324</v>
      </c>
      <c r="D898" s="84">
        <v>8.1000000000000003E-2</v>
      </c>
    </row>
    <row r="899" spans="1:4" ht="24" x14ac:dyDescent="0.2">
      <c r="A899" s="52">
        <v>52</v>
      </c>
      <c r="B899" s="82" t="s">
        <v>325</v>
      </c>
      <c r="C899" s="83" t="s">
        <v>318</v>
      </c>
      <c r="D899" s="84">
        <v>7.4999999999999997E-2</v>
      </c>
    </row>
    <row r="900" spans="1:4" ht="78.75" x14ac:dyDescent="0.2">
      <c r="A900" s="52">
        <v>53</v>
      </c>
      <c r="B900" s="82" t="s">
        <v>326</v>
      </c>
      <c r="C900" s="83" t="s">
        <v>327</v>
      </c>
      <c r="D900" s="84">
        <v>7.4999999999999997E-2</v>
      </c>
    </row>
    <row r="901" spans="1:4" ht="56.25" x14ac:dyDescent="0.2">
      <c r="A901" s="52">
        <v>54</v>
      </c>
      <c r="B901" s="82" t="s">
        <v>328</v>
      </c>
      <c r="C901" s="83" t="s">
        <v>253</v>
      </c>
      <c r="D901" s="84">
        <v>7.4999999999999997E-2</v>
      </c>
    </row>
    <row r="903" spans="1:4" ht="15" x14ac:dyDescent="0.25">
      <c r="A903" s="62"/>
      <c r="B903" s="63" t="s">
        <v>329</v>
      </c>
      <c r="C903" s="62"/>
      <c r="D903" s="62"/>
    </row>
    <row r="905" spans="1:4" ht="12.75" customHeight="1" x14ac:dyDescent="0.2">
      <c r="A905" s="56"/>
      <c r="B905" s="103" t="s">
        <v>244</v>
      </c>
      <c r="C905" s="103"/>
      <c r="D905" s="103"/>
    </row>
    <row r="906" spans="1:4" x14ac:dyDescent="0.2">
      <c r="A906" s="44"/>
      <c r="B906" s="44"/>
      <c r="C906" s="44"/>
      <c r="D906" s="44"/>
    </row>
    <row r="907" spans="1:4" ht="12.75" customHeight="1" x14ac:dyDescent="0.2">
      <c r="A907" s="56"/>
      <c r="B907" s="103" t="s">
        <v>330</v>
      </c>
      <c r="C907" s="103"/>
      <c r="D907" s="103"/>
    </row>
    <row r="908" spans="1:4" ht="13.5" thickBot="1" x14ac:dyDescent="0.25">
      <c r="A908" s="44"/>
      <c r="B908" s="44"/>
      <c r="C908" s="44"/>
      <c r="D908" s="44"/>
    </row>
    <row r="909" spans="1:4" ht="33.75" x14ac:dyDescent="0.2">
      <c r="A909" s="46">
        <v>1</v>
      </c>
      <c r="B909" s="47" t="s">
        <v>563</v>
      </c>
      <c r="C909" s="48" t="s">
        <v>263</v>
      </c>
      <c r="D909" s="49">
        <v>0.68600000000000005</v>
      </c>
    </row>
    <row r="910" spans="1:4" ht="22.5" x14ac:dyDescent="0.2">
      <c r="A910" s="52">
        <v>2</v>
      </c>
      <c r="B910" s="53" t="s">
        <v>331</v>
      </c>
      <c r="C910" s="54" t="s">
        <v>332</v>
      </c>
      <c r="D910" s="55">
        <v>20.6</v>
      </c>
    </row>
    <row r="911" spans="1:4" ht="22.5" x14ac:dyDescent="0.2">
      <c r="A911" s="52">
        <v>3</v>
      </c>
      <c r="B911" s="53" t="s">
        <v>333</v>
      </c>
      <c r="C911" s="54" t="s">
        <v>300</v>
      </c>
      <c r="D911" s="55">
        <v>0.68600000000000005</v>
      </c>
    </row>
    <row r="912" spans="1:4" ht="24" x14ac:dyDescent="0.2">
      <c r="A912" s="52">
        <v>4</v>
      </c>
      <c r="B912" s="53" t="s">
        <v>334</v>
      </c>
      <c r="C912" s="54" t="s">
        <v>300</v>
      </c>
      <c r="D912" s="55">
        <v>0.68600000000000005</v>
      </c>
    </row>
    <row r="913" spans="1:4" x14ac:dyDescent="0.2">
      <c r="A913" s="52">
        <v>5</v>
      </c>
      <c r="B913" s="53" t="s">
        <v>335</v>
      </c>
      <c r="C913" s="54" t="s">
        <v>336</v>
      </c>
      <c r="D913" s="55">
        <v>0.13850000000000001</v>
      </c>
    </row>
    <row r="914" spans="1:4" ht="24" x14ac:dyDescent="0.2">
      <c r="A914" s="52">
        <v>6</v>
      </c>
      <c r="B914" s="53" t="s">
        <v>337</v>
      </c>
      <c r="C914" s="54" t="s">
        <v>338</v>
      </c>
      <c r="D914" s="55">
        <v>0.68600000000000005</v>
      </c>
    </row>
    <row r="915" spans="1:4" ht="36" x14ac:dyDescent="0.2">
      <c r="A915" s="52">
        <v>7</v>
      </c>
      <c r="B915" s="53" t="s">
        <v>339</v>
      </c>
      <c r="C915" s="54" t="s">
        <v>338</v>
      </c>
      <c r="D915" s="55">
        <v>0.11700000000000001</v>
      </c>
    </row>
    <row r="916" spans="1:4" ht="23.25" thickBot="1" x14ac:dyDescent="0.25">
      <c r="A916" s="52">
        <v>8</v>
      </c>
      <c r="B916" s="53" t="s">
        <v>340</v>
      </c>
      <c r="C916" s="54" t="s">
        <v>338</v>
      </c>
      <c r="D916" s="55">
        <v>0.68600000000000005</v>
      </c>
    </row>
    <row r="917" spans="1:4" x14ac:dyDescent="0.2">
      <c r="A917" s="45"/>
      <c r="B917" s="45"/>
      <c r="C917" s="45"/>
      <c r="D917" s="45"/>
    </row>
    <row r="918" spans="1:4" x14ac:dyDescent="0.2">
      <c r="A918" s="42"/>
      <c r="B918" s="104" t="s">
        <v>341</v>
      </c>
      <c r="C918" s="104"/>
      <c r="D918" s="104"/>
    </row>
    <row r="919" spans="1:4" ht="13.5" thickBot="1" x14ac:dyDescent="0.25">
      <c r="A919" s="44"/>
      <c r="B919" s="44"/>
      <c r="C919" s="44"/>
      <c r="D919" s="44"/>
    </row>
    <row r="920" spans="1:4" ht="33.75" x14ac:dyDescent="0.2">
      <c r="A920" s="46">
        <v>9</v>
      </c>
      <c r="B920" s="47" t="s">
        <v>342</v>
      </c>
      <c r="C920" s="48" t="s">
        <v>343</v>
      </c>
      <c r="D920" s="49">
        <v>0.33560000000000001</v>
      </c>
    </row>
    <row r="921" spans="1:4" ht="13.5" thickBot="1" x14ac:dyDescent="0.25">
      <c r="A921" s="52">
        <v>10</v>
      </c>
      <c r="B921" s="53" t="s">
        <v>564</v>
      </c>
      <c r="C921" s="54" t="s">
        <v>269</v>
      </c>
      <c r="D921" s="55">
        <v>0.36599999999999999</v>
      </c>
    </row>
    <row r="922" spans="1:4" x14ac:dyDescent="0.2">
      <c r="A922" s="45"/>
      <c r="B922" s="45"/>
      <c r="C922" s="45"/>
      <c r="D922" s="45"/>
    </row>
    <row r="923" spans="1:4" x14ac:dyDescent="0.2">
      <c r="A923" s="42"/>
      <c r="B923" s="104" t="s">
        <v>344</v>
      </c>
      <c r="C923" s="104"/>
      <c r="D923" s="104"/>
    </row>
    <row r="924" spans="1:4" ht="13.5" thickBot="1" x14ac:dyDescent="0.25">
      <c r="A924" s="44"/>
      <c r="B924" s="44"/>
      <c r="C924" s="44"/>
      <c r="D924" s="44"/>
    </row>
    <row r="925" spans="1:4" ht="33.75" x14ac:dyDescent="0.2">
      <c r="A925" s="46">
        <v>11</v>
      </c>
      <c r="B925" s="47" t="s">
        <v>345</v>
      </c>
      <c r="C925" s="48" t="s">
        <v>251</v>
      </c>
      <c r="D925" s="49">
        <v>3.8699999999999998E-2</v>
      </c>
    </row>
    <row r="926" spans="1:4" ht="56.25" x14ac:dyDescent="0.2">
      <c r="A926" s="52">
        <v>12</v>
      </c>
      <c r="B926" s="53" t="s">
        <v>272</v>
      </c>
      <c r="C926" s="54" t="s">
        <v>253</v>
      </c>
      <c r="D926" s="55">
        <v>2.5000000000000001E-2</v>
      </c>
    </row>
    <row r="927" spans="1:4" ht="22.5" x14ac:dyDescent="0.2">
      <c r="A927" s="52">
        <v>13</v>
      </c>
      <c r="B927" s="53" t="s">
        <v>346</v>
      </c>
      <c r="C927" s="54" t="s">
        <v>300</v>
      </c>
      <c r="D927" s="55">
        <v>6.8000000000000005E-2</v>
      </c>
    </row>
    <row r="928" spans="1:4" ht="24.75" thickBot="1" x14ac:dyDescent="0.25">
      <c r="A928" s="52">
        <v>14</v>
      </c>
      <c r="B928" s="53" t="s">
        <v>347</v>
      </c>
      <c r="C928" s="54" t="s">
        <v>255</v>
      </c>
      <c r="D928" s="55">
        <v>0.13400000000000001</v>
      </c>
    </row>
    <row r="929" spans="1:4" x14ac:dyDescent="0.2">
      <c r="A929" s="45"/>
      <c r="B929" s="45"/>
      <c r="C929" s="45"/>
      <c r="D929" s="45"/>
    </row>
    <row r="930" spans="1:4" x14ac:dyDescent="0.2">
      <c r="A930" s="42"/>
      <c r="B930" s="104" t="s">
        <v>348</v>
      </c>
      <c r="C930" s="104"/>
      <c r="D930" s="104"/>
    </row>
    <row r="931" spans="1:4" ht="13.5" thickBot="1" x14ac:dyDescent="0.25">
      <c r="A931" s="44"/>
      <c r="B931" s="44"/>
      <c r="C931" s="44"/>
      <c r="D931" s="44"/>
    </row>
    <row r="932" spans="1:4" ht="33.75" x14ac:dyDescent="0.2">
      <c r="A932" s="46">
        <v>15</v>
      </c>
      <c r="B932" s="47" t="s">
        <v>262</v>
      </c>
      <c r="C932" s="48" t="s">
        <v>263</v>
      </c>
      <c r="D932" s="49">
        <v>1.0500000000000001E-2</v>
      </c>
    </row>
    <row r="933" spans="1:4" ht="56.25" x14ac:dyDescent="0.2">
      <c r="A933" s="52">
        <v>16</v>
      </c>
      <c r="B933" s="53" t="s">
        <v>265</v>
      </c>
      <c r="C933" s="54" t="s">
        <v>259</v>
      </c>
      <c r="D933" s="55">
        <v>1.4E-2</v>
      </c>
    </row>
    <row r="934" spans="1:4" ht="33.75" x14ac:dyDescent="0.2">
      <c r="A934" s="52">
        <v>17</v>
      </c>
      <c r="B934" s="53" t="s">
        <v>349</v>
      </c>
      <c r="C934" s="54" t="s">
        <v>251</v>
      </c>
      <c r="D934" s="55">
        <v>0.17199999999999999</v>
      </c>
    </row>
    <row r="935" spans="1:4" ht="56.25" x14ac:dyDescent="0.2">
      <c r="A935" s="52">
        <v>18</v>
      </c>
      <c r="B935" s="53" t="s">
        <v>272</v>
      </c>
      <c r="C935" s="54" t="s">
        <v>253</v>
      </c>
      <c r="D935" s="55">
        <v>0.1</v>
      </c>
    </row>
    <row r="936" spans="1:4" ht="33.75" x14ac:dyDescent="0.2">
      <c r="A936" s="52">
        <v>19</v>
      </c>
      <c r="B936" s="53" t="s">
        <v>345</v>
      </c>
      <c r="C936" s="54" t="s">
        <v>251</v>
      </c>
      <c r="D936" s="55">
        <v>7.0000000000000001E-3</v>
      </c>
    </row>
    <row r="937" spans="1:4" ht="56.25" x14ac:dyDescent="0.2">
      <c r="A937" s="52">
        <v>20</v>
      </c>
      <c r="B937" s="53" t="s">
        <v>272</v>
      </c>
      <c r="C937" s="54" t="s">
        <v>253</v>
      </c>
      <c r="D937" s="55">
        <v>5.0000000000000001E-3</v>
      </c>
    </row>
    <row r="938" spans="1:4" ht="24" x14ac:dyDescent="0.2">
      <c r="A938" s="52">
        <v>21</v>
      </c>
      <c r="B938" s="53" t="s">
        <v>350</v>
      </c>
      <c r="C938" s="54" t="s">
        <v>300</v>
      </c>
      <c r="D938" s="55">
        <v>4.1999999999999997E-3</v>
      </c>
    </row>
    <row r="939" spans="1:4" ht="24" x14ac:dyDescent="0.2">
      <c r="A939" s="52">
        <v>22</v>
      </c>
      <c r="B939" s="53" t="s">
        <v>347</v>
      </c>
      <c r="C939" s="54" t="s">
        <v>255</v>
      </c>
      <c r="D939" s="55">
        <v>1.2999999999999999E-2</v>
      </c>
    </row>
    <row r="940" spans="1:4" x14ac:dyDescent="0.2">
      <c r="A940" s="52">
        <v>23</v>
      </c>
      <c r="B940" s="53" t="s">
        <v>564</v>
      </c>
      <c r="C940" s="54" t="s">
        <v>269</v>
      </c>
      <c r="D940" s="55">
        <v>5.1999999999999998E-2</v>
      </c>
    </row>
    <row r="941" spans="1:4" ht="12.75" customHeight="1" x14ac:dyDescent="0.2">
      <c r="A941" s="71"/>
      <c r="B941" s="103" t="s">
        <v>351</v>
      </c>
      <c r="C941" s="103"/>
      <c r="D941" s="103"/>
    </row>
    <row r="942" spans="1:4" ht="13.5" thickBot="1" x14ac:dyDescent="0.25">
      <c r="A942" s="44"/>
      <c r="B942" s="44"/>
      <c r="C942" s="44"/>
      <c r="D942" s="44"/>
    </row>
    <row r="943" spans="1:4" ht="22.5" x14ac:dyDescent="0.2">
      <c r="A943" s="46">
        <v>24</v>
      </c>
      <c r="B943" s="47" t="s">
        <v>352</v>
      </c>
      <c r="C943" s="48" t="s">
        <v>255</v>
      </c>
      <c r="D943" s="49">
        <v>7.7999999999999996E-3</v>
      </c>
    </row>
    <row r="944" spans="1:4" x14ac:dyDescent="0.2">
      <c r="A944" s="52">
        <v>25</v>
      </c>
      <c r="B944" s="53" t="s">
        <v>353</v>
      </c>
      <c r="C944" s="54" t="s">
        <v>354</v>
      </c>
      <c r="D944" s="55">
        <v>2</v>
      </c>
    </row>
    <row r="945" spans="1:4" ht="22.5" x14ac:dyDescent="0.2">
      <c r="A945" s="52">
        <v>26</v>
      </c>
      <c r="B945" s="53" t="s">
        <v>355</v>
      </c>
      <c r="C945" s="54" t="s">
        <v>255</v>
      </c>
      <c r="D945" s="55">
        <v>3.6400000000000002E-2</v>
      </c>
    </row>
    <row r="946" spans="1:4" ht="12.75" customHeight="1" x14ac:dyDescent="0.2">
      <c r="A946" s="71"/>
      <c r="B946" s="103" t="s">
        <v>356</v>
      </c>
      <c r="C946" s="103"/>
      <c r="D946" s="103"/>
    </row>
    <row r="947" spans="1:4" ht="13.5" thickBot="1" x14ac:dyDescent="0.25">
      <c r="A947" s="44"/>
      <c r="B947" s="44"/>
      <c r="C947" s="44"/>
      <c r="D947" s="44"/>
    </row>
    <row r="948" spans="1:4" ht="22.5" x14ac:dyDescent="0.2">
      <c r="A948" s="46">
        <v>4</v>
      </c>
      <c r="B948" s="47" t="s">
        <v>357</v>
      </c>
      <c r="C948" s="48" t="s">
        <v>358</v>
      </c>
      <c r="D948" s="49">
        <v>0.1</v>
      </c>
    </row>
    <row r="949" spans="1:4" ht="24" x14ac:dyDescent="0.2">
      <c r="A949" s="52">
        <v>5</v>
      </c>
      <c r="B949" s="53" t="s">
        <v>359</v>
      </c>
      <c r="C949" s="54" t="s">
        <v>338</v>
      </c>
      <c r="D949" s="55">
        <v>0.02</v>
      </c>
    </row>
    <row r="950" spans="1:4" x14ac:dyDescent="0.2">
      <c r="A950" s="52">
        <v>6</v>
      </c>
      <c r="B950" s="53" t="s">
        <v>565</v>
      </c>
      <c r="C950" s="54" t="s">
        <v>269</v>
      </c>
      <c r="D950" s="55">
        <v>5.0000000000000001E-3</v>
      </c>
    </row>
    <row r="951" spans="1:4" ht="12.75" customHeight="1" x14ac:dyDescent="0.2">
      <c r="A951" s="71"/>
      <c r="B951" s="103" t="s">
        <v>360</v>
      </c>
      <c r="C951" s="103"/>
      <c r="D951" s="103"/>
    </row>
    <row r="952" spans="1:4" ht="13.5" thickBot="1" x14ac:dyDescent="0.25">
      <c r="A952" s="44"/>
      <c r="B952" s="44"/>
      <c r="C952" s="44"/>
      <c r="D952" s="44"/>
    </row>
    <row r="953" spans="1:4" ht="22.5" x14ac:dyDescent="0.2">
      <c r="A953" s="46">
        <v>1</v>
      </c>
      <c r="B953" s="47" t="s">
        <v>361</v>
      </c>
      <c r="C953" s="48" t="s">
        <v>362</v>
      </c>
      <c r="D953" s="49">
        <v>0.2</v>
      </c>
    </row>
    <row r="954" spans="1:4" x14ac:dyDescent="0.2">
      <c r="A954" s="52">
        <v>2</v>
      </c>
      <c r="B954" s="53" t="s">
        <v>363</v>
      </c>
      <c r="C954" s="54" t="s">
        <v>364</v>
      </c>
      <c r="D954" s="55">
        <v>1.4</v>
      </c>
    </row>
    <row r="955" spans="1:4" ht="56.25" x14ac:dyDescent="0.2">
      <c r="A955" s="52">
        <v>3</v>
      </c>
      <c r="B955" s="53" t="s">
        <v>265</v>
      </c>
      <c r="C955" s="54" t="s">
        <v>259</v>
      </c>
      <c r="D955" s="55">
        <v>3.3000000000000002E-2</v>
      </c>
    </row>
    <row r="956" spans="1:4" ht="33.75" x14ac:dyDescent="0.2">
      <c r="A956" s="52">
        <v>4</v>
      </c>
      <c r="B956" s="53" t="s">
        <v>365</v>
      </c>
      <c r="C956" s="54" t="s">
        <v>251</v>
      </c>
      <c r="D956" s="55">
        <v>7.5399999999999995E-2</v>
      </c>
    </row>
    <row r="957" spans="1:4" ht="24" x14ac:dyDescent="0.2">
      <c r="A957" s="52">
        <v>5</v>
      </c>
      <c r="B957" s="53" t="s">
        <v>366</v>
      </c>
      <c r="C957" s="54" t="s">
        <v>318</v>
      </c>
      <c r="D957" s="55">
        <v>8.5000000000000006E-2</v>
      </c>
    </row>
    <row r="958" spans="1:4" ht="34.5" thickBot="1" x14ac:dyDescent="0.25">
      <c r="A958" s="52">
        <v>6</v>
      </c>
      <c r="B958" s="53" t="s">
        <v>367</v>
      </c>
      <c r="C958" s="54" t="s">
        <v>368</v>
      </c>
      <c r="D958" s="55">
        <v>3</v>
      </c>
    </row>
    <row r="959" spans="1:4" x14ac:dyDescent="0.2">
      <c r="A959" s="45"/>
      <c r="B959" s="45"/>
      <c r="C959" s="45"/>
      <c r="D959" s="45"/>
    </row>
    <row r="960" spans="1:4" x14ac:dyDescent="0.2">
      <c r="A960" s="42"/>
      <c r="B960" s="104" t="s">
        <v>369</v>
      </c>
      <c r="C960" s="104"/>
      <c r="D960" s="104"/>
    </row>
    <row r="961" spans="1:4" ht="13.5" thickBot="1" x14ac:dyDescent="0.25">
      <c r="A961" s="44"/>
      <c r="B961" s="44"/>
      <c r="C961" s="44"/>
      <c r="D961" s="44"/>
    </row>
    <row r="962" spans="1:4" ht="33.75" x14ac:dyDescent="0.2">
      <c r="A962" s="46">
        <v>11</v>
      </c>
      <c r="B962" s="47" t="s">
        <v>345</v>
      </c>
      <c r="C962" s="48" t="s">
        <v>251</v>
      </c>
      <c r="D962" s="49">
        <v>8.5000000000000006E-3</v>
      </c>
    </row>
    <row r="963" spans="1:4" ht="56.25" x14ac:dyDescent="0.2">
      <c r="A963" s="52">
        <v>12</v>
      </c>
      <c r="B963" s="53" t="s">
        <v>272</v>
      </c>
      <c r="C963" s="54" t="s">
        <v>253</v>
      </c>
      <c r="D963" s="55">
        <v>5.4000000000000003E-3</v>
      </c>
    </row>
    <row r="964" spans="1:4" ht="24" x14ac:dyDescent="0.2">
      <c r="A964" s="52">
        <v>13</v>
      </c>
      <c r="B964" s="53" t="s">
        <v>350</v>
      </c>
      <c r="C964" s="54" t="s">
        <v>300</v>
      </c>
      <c r="D964" s="55">
        <v>1.0999999999999999E-2</v>
      </c>
    </row>
    <row r="965" spans="1:4" ht="24" x14ac:dyDescent="0.2">
      <c r="A965" s="52">
        <v>14</v>
      </c>
      <c r="B965" s="53" t="s">
        <v>347</v>
      </c>
      <c r="C965" s="54" t="s">
        <v>255</v>
      </c>
      <c r="D965" s="55">
        <v>0.02</v>
      </c>
    </row>
    <row r="966" spans="1:4" x14ac:dyDescent="0.2">
      <c r="A966" s="52">
        <v>15</v>
      </c>
      <c r="B966" s="53" t="s">
        <v>564</v>
      </c>
      <c r="C966" s="54" t="s">
        <v>269</v>
      </c>
      <c r="D966" s="55">
        <v>8.3000000000000004E-2</v>
      </c>
    </row>
    <row r="967" spans="1:4" ht="12.75" customHeight="1" x14ac:dyDescent="0.2">
      <c r="A967" s="71"/>
      <c r="B967" s="103" t="s">
        <v>370</v>
      </c>
      <c r="C967" s="103"/>
      <c r="D967" s="103"/>
    </row>
    <row r="968" spans="1:4" ht="13.5" thickBot="1" x14ac:dyDescent="0.25">
      <c r="A968" s="44"/>
      <c r="B968" s="44"/>
      <c r="C968" s="44"/>
      <c r="D968" s="44"/>
    </row>
    <row r="969" spans="1:4" ht="24" x14ac:dyDescent="0.2">
      <c r="A969" s="46">
        <v>1</v>
      </c>
      <c r="B969" s="47" t="s">
        <v>371</v>
      </c>
      <c r="C969" s="48" t="s">
        <v>338</v>
      </c>
      <c r="D969" s="49">
        <v>7.1999999999999995E-2</v>
      </c>
    </row>
    <row r="970" spans="1:4" ht="22.5" x14ac:dyDescent="0.2">
      <c r="A970" s="52">
        <v>2</v>
      </c>
      <c r="B970" s="53" t="s">
        <v>372</v>
      </c>
      <c r="C970" s="54" t="s">
        <v>338</v>
      </c>
      <c r="D970" s="55">
        <v>7.1999999999999995E-2</v>
      </c>
    </row>
    <row r="971" spans="1:4" ht="24.75" thickBot="1" x14ac:dyDescent="0.25">
      <c r="A971" s="52">
        <v>3</v>
      </c>
      <c r="B971" s="53" t="s">
        <v>347</v>
      </c>
      <c r="C971" s="54" t="s">
        <v>255</v>
      </c>
      <c r="D971" s="55">
        <v>8.5000000000000006E-2</v>
      </c>
    </row>
    <row r="972" spans="1:4" x14ac:dyDescent="0.2">
      <c r="A972" s="45"/>
      <c r="B972" s="45"/>
      <c r="C972" s="45"/>
      <c r="D972" s="45"/>
    </row>
    <row r="973" spans="1:4" ht="12.75" customHeight="1" x14ac:dyDescent="0.2">
      <c r="A973" s="56"/>
      <c r="B973" s="103" t="s">
        <v>591</v>
      </c>
      <c r="C973" s="103"/>
      <c r="D973" s="103"/>
    </row>
    <row r="974" spans="1:4" x14ac:dyDescent="0.2">
      <c r="A974" s="44"/>
      <c r="B974" s="44"/>
      <c r="C974" s="44"/>
      <c r="D974" s="44"/>
    </row>
    <row r="975" spans="1:4" ht="12.75" customHeight="1" x14ac:dyDescent="0.2">
      <c r="A975" s="56"/>
      <c r="B975" s="103" t="s">
        <v>330</v>
      </c>
      <c r="C975" s="103"/>
      <c r="D975" s="103"/>
    </row>
    <row r="976" spans="1:4" ht="13.5" thickBot="1" x14ac:dyDescent="0.25">
      <c r="A976" s="44"/>
      <c r="B976" s="44"/>
      <c r="C976" s="44"/>
      <c r="D976" s="44"/>
    </row>
    <row r="977" spans="1:4" ht="33.75" x14ac:dyDescent="0.2">
      <c r="A977" s="46">
        <v>1</v>
      </c>
      <c r="B977" s="47" t="s">
        <v>563</v>
      </c>
      <c r="C977" s="48" t="s">
        <v>263</v>
      </c>
      <c r="D977" s="49">
        <v>0.68600000000000005</v>
      </c>
    </row>
    <row r="978" spans="1:4" ht="22.5" x14ac:dyDescent="0.2">
      <c r="A978" s="52">
        <v>2</v>
      </c>
      <c r="B978" s="53" t="s">
        <v>331</v>
      </c>
      <c r="C978" s="54" t="s">
        <v>332</v>
      </c>
      <c r="D978" s="55">
        <v>20.6</v>
      </c>
    </row>
    <row r="979" spans="1:4" ht="22.5" x14ac:dyDescent="0.2">
      <c r="A979" s="52">
        <v>3</v>
      </c>
      <c r="B979" s="53" t="s">
        <v>333</v>
      </c>
      <c r="C979" s="54" t="s">
        <v>300</v>
      </c>
      <c r="D979" s="55">
        <v>0.68600000000000005</v>
      </c>
    </row>
    <row r="980" spans="1:4" ht="24" x14ac:dyDescent="0.2">
      <c r="A980" s="52">
        <v>4</v>
      </c>
      <c r="B980" s="53" t="s">
        <v>334</v>
      </c>
      <c r="C980" s="54" t="s">
        <v>300</v>
      </c>
      <c r="D980" s="55">
        <v>0.68600000000000005</v>
      </c>
    </row>
    <row r="981" spans="1:4" x14ac:dyDescent="0.2">
      <c r="A981" s="52">
        <v>5</v>
      </c>
      <c r="B981" s="53" t="s">
        <v>335</v>
      </c>
      <c r="C981" s="54" t="s">
        <v>336</v>
      </c>
      <c r="D981" s="55">
        <v>0.13850000000000001</v>
      </c>
    </row>
    <row r="982" spans="1:4" ht="24" x14ac:dyDescent="0.2">
      <c r="A982" s="52">
        <v>6</v>
      </c>
      <c r="B982" s="53" t="s">
        <v>337</v>
      </c>
      <c r="C982" s="54" t="s">
        <v>338</v>
      </c>
      <c r="D982" s="55">
        <v>0.68600000000000005</v>
      </c>
    </row>
    <row r="983" spans="1:4" ht="36" x14ac:dyDescent="0.2">
      <c r="A983" s="52">
        <v>7</v>
      </c>
      <c r="B983" s="53" t="s">
        <v>339</v>
      </c>
      <c r="C983" s="54" t="s">
        <v>338</v>
      </c>
      <c r="D983" s="55">
        <v>0.11700000000000001</v>
      </c>
    </row>
    <row r="984" spans="1:4" ht="23.25" thickBot="1" x14ac:dyDescent="0.25">
      <c r="A984" s="52">
        <v>8</v>
      </c>
      <c r="B984" s="53" t="s">
        <v>340</v>
      </c>
      <c r="C984" s="54" t="s">
        <v>338</v>
      </c>
      <c r="D984" s="55">
        <v>0.68600000000000005</v>
      </c>
    </row>
    <row r="985" spans="1:4" x14ac:dyDescent="0.2">
      <c r="A985" s="45"/>
      <c r="B985" s="45"/>
      <c r="C985" s="45"/>
      <c r="D985" s="45"/>
    </row>
    <row r="986" spans="1:4" x14ac:dyDescent="0.2">
      <c r="A986" s="42"/>
      <c r="B986" s="104" t="s">
        <v>341</v>
      </c>
      <c r="C986" s="104"/>
      <c r="D986" s="104"/>
    </row>
    <row r="987" spans="1:4" ht="13.5" thickBot="1" x14ac:dyDescent="0.25">
      <c r="A987" s="44"/>
      <c r="B987" s="44"/>
      <c r="C987" s="44"/>
      <c r="D987" s="44"/>
    </row>
    <row r="988" spans="1:4" ht="33.75" x14ac:dyDescent="0.2">
      <c r="A988" s="46">
        <v>9</v>
      </c>
      <c r="B988" s="47" t="s">
        <v>342</v>
      </c>
      <c r="C988" s="48" t="s">
        <v>343</v>
      </c>
      <c r="D988" s="49">
        <v>0.33560000000000001</v>
      </c>
    </row>
    <row r="989" spans="1:4" ht="13.5" thickBot="1" x14ac:dyDescent="0.25">
      <c r="A989" s="52">
        <v>10</v>
      </c>
      <c r="B989" s="53" t="s">
        <v>564</v>
      </c>
      <c r="C989" s="54" t="s">
        <v>269</v>
      </c>
      <c r="D989" s="55">
        <v>0.36599999999999999</v>
      </c>
    </row>
    <row r="990" spans="1:4" x14ac:dyDescent="0.2">
      <c r="A990" s="45"/>
      <c r="B990" s="45"/>
      <c r="C990" s="45"/>
      <c r="D990" s="45"/>
    </row>
    <row r="991" spans="1:4" x14ac:dyDescent="0.2">
      <c r="A991" s="42"/>
      <c r="B991" s="104" t="s">
        <v>344</v>
      </c>
      <c r="C991" s="104"/>
      <c r="D991" s="104"/>
    </row>
    <row r="992" spans="1:4" ht="13.5" thickBot="1" x14ac:dyDescent="0.25">
      <c r="A992" s="44"/>
      <c r="B992" s="44"/>
      <c r="C992" s="44"/>
      <c r="D992" s="44"/>
    </row>
    <row r="993" spans="1:4" ht="33.75" x14ac:dyDescent="0.2">
      <c r="A993" s="46">
        <v>11</v>
      </c>
      <c r="B993" s="47" t="s">
        <v>345</v>
      </c>
      <c r="C993" s="48" t="s">
        <v>251</v>
      </c>
      <c r="D993" s="49">
        <v>3.8699999999999998E-2</v>
      </c>
    </row>
    <row r="994" spans="1:4" ht="56.25" x14ac:dyDescent="0.2">
      <c r="A994" s="52">
        <v>12</v>
      </c>
      <c r="B994" s="53" t="s">
        <v>272</v>
      </c>
      <c r="C994" s="54" t="s">
        <v>253</v>
      </c>
      <c r="D994" s="55">
        <v>2.5000000000000001E-2</v>
      </c>
    </row>
    <row r="995" spans="1:4" ht="22.5" x14ac:dyDescent="0.2">
      <c r="A995" s="52">
        <v>13</v>
      </c>
      <c r="B995" s="53" t="s">
        <v>346</v>
      </c>
      <c r="C995" s="54" t="s">
        <v>300</v>
      </c>
      <c r="D995" s="55">
        <v>6.8000000000000005E-2</v>
      </c>
    </row>
    <row r="996" spans="1:4" ht="24.75" thickBot="1" x14ac:dyDescent="0.25">
      <c r="A996" s="52">
        <v>14</v>
      </c>
      <c r="B996" s="53" t="s">
        <v>347</v>
      </c>
      <c r="C996" s="54" t="s">
        <v>255</v>
      </c>
      <c r="D996" s="55">
        <v>0.13400000000000001</v>
      </c>
    </row>
    <row r="997" spans="1:4" x14ac:dyDescent="0.2">
      <c r="A997" s="45"/>
      <c r="B997" s="45"/>
      <c r="C997" s="45"/>
      <c r="D997" s="45"/>
    </row>
    <row r="998" spans="1:4" x14ac:dyDescent="0.2">
      <c r="A998" s="42"/>
      <c r="B998" s="104" t="s">
        <v>348</v>
      </c>
      <c r="C998" s="104"/>
      <c r="D998" s="104"/>
    </row>
    <row r="999" spans="1:4" ht="13.5" thickBot="1" x14ac:dyDescent="0.25">
      <c r="A999" s="44"/>
      <c r="B999" s="44"/>
      <c r="C999" s="44"/>
      <c r="D999" s="44"/>
    </row>
    <row r="1000" spans="1:4" ht="33.75" x14ac:dyDescent="0.2">
      <c r="A1000" s="46">
        <v>15</v>
      </c>
      <c r="B1000" s="47" t="s">
        <v>262</v>
      </c>
      <c r="C1000" s="48" t="s">
        <v>263</v>
      </c>
      <c r="D1000" s="49">
        <v>1.0500000000000001E-2</v>
      </c>
    </row>
    <row r="1001" spans="1:4" ht="56.25" x14ac:dyDescent="0.2">
      <c r="A1001" s="52">
        <v>16</v>
      </c>
      <c r="B1001" s="53" t="s">
        <v>265</v>
      </c>
      <c r="C1001" s="54" t="s">
        <v>259</v>
      </c>
      <c r="D1001" s="55">
        <v>1.4E-2</v>
      </c>
    </row>
    <row r="1002" spans="1:4" ht="33.75" x14ac:dyDescent="0.2">
      <c r="A1002" s="52">
        <v>17</v>
      </c>
      <c r="B1002" s="53" t="s">
        <v>349</v>
      </c>
      <c r="C1002" s="54" t="s">
        <v>251</v>
      </c>
      <c r="D1002" s="55">
        <v>0.17199999999999999</v>
      </c>
    </row>
    <row r="1003" spans="1:4" ht="56.25" x14ac:dyDescent="0.2">
      <c r="A1003" s="52">
        <v>18</v>
      </c>
      <c r="B1003" s="53" t="s">
        <v>272</v>
      </c>
      <c r="C1003" s="54" t="s">
        <v>253</v>
      </c>
      <c r="D1003" s="55">
        <v>0.1</v>
      </c>
    </row>
    <row r="1004" spans="1:4" ht="33.75" x14ac:dyDescent="0.2">
      <c r="A1004" s="52">
        <v>19</v>
      </c>
      <c r="B1004" s="53" t="s">
        <v>345</v>
      </c>
      <c r="C1004" s="54" t="s">
        <v>251</v>
      </c>
      <c r="D1004" s="55">
        <v>7.0000000000000001E-3</v>
      </c>
    </row>
    <row r="1005" spans="1:4" ht="56.25" x14ac:dyDescent="0.2">
      <c r="A1005" s="52">
        <v>20</v>
      </c>
      <c r="B1005" s="53" t="s">
        <v>272</v>
      </c>
      <c r="C1005" s="54" t="s">
        <v>253</v>
      </c>
      <c r="D1005" s="55">
        <v>5.0000000000000001E-3</v>
      </c>
    </row>
    <row r="1006" spans="1:4" ht="24" x14ac:dyDescent="0.2">
      <c r="A1006" s="52">
        <v>21</v>
      </c>
      <c r="B1006" s="53" t="s">
        <v>350</v>
      </c>
      <c r="C1006" s="54" t="s">
        <v>300</v>
      </c>
      <c r="D1006" s="55">
        <v>4.1999999999999997E-3</v>
      </c>
    </row>
    <row r="1007" spans="1:4" ht="24" x14ac:dyDescent="0.2">
      <c r="A1007" s="52">
        <v>22</v>
      </c>
      <c r="B1007" s="53" t="s">
        <v>347</v>
      </c>
      <c r="C1007" s="54" t="s">
        <v>255</v>
      </c>
      <c r="D1007" s="55">
        <v>1.2999999999999999E-2</v>
      </c>
    </row>
    <row r="1008" spans="1:4" x14ac:dyDescent="0.2">
      <c r="A1008" s="52">
        <v>23</v>
      </c>
      <c r="B1008" s="53" t="s">
        <v>564</v>
      </c>
      <c r="C1008" s="54" t="s">
        <v>269</v>
      </c>
      <c r="D1008" s="55">
        <v>5.1999999999999998E-2</v>
      </c>
    </row>
    <row r="1009" spans="1:4" ht="12.75" customHeight="1" x14ac:dyDescent="0.2">
      <c r="A1009" s="71"/>
      <c r="B1009" s="103" t="s">
        <v>351</v>
      </c>
      <c r="C1009" s="103"/>
      <c r="D1009" s="103"/>
    </row>
    <row r="1010" spans="1:4" ht="13.5" thickBot="1" x14ac:dyDescent="0.25">
      <c r="A1010" s="44"/>
      <c r="B1010" s="44"/>
      <c r="C1010" s="44"/>
      <c r="D1010" s="44"/>
    </row>
    <row r="1011" spans="1:4" ht="22.5" x14ac:dyDescent="0.2">
      <c r="A1011" s="46">
        <v>1</v>
      </c>
      <c r="B1011" s="47" t="s">
        <v>352</v>
      </c>
      <c r="C1011" s="48" t="s">
        <v>255</v>
      </c>
      <c r="D1011" s="49">
        <v>7.7999999999999996E-3</v>
      </c>
    </row>
    <row r="1012" spans="1:4" x14ac:dyDescent="0.2">
      <c r="A1012" s="52">
        <v>2</v>
      </c>
      <c r="B1012" s="53" t="s">
        <v>353</v>
      </c>
      <c r="C1012" s="54" t="s">
        <v>354</v>
      </c>
      <c r="D1012" s="55">
        <v>2</v>
      </c>
    </row>
    <row r="1013" spans="1:4" ht="22.5" x14ac:dyDescent="0.2">
      <c r="A1013" s="52">
        <v>3</v>
      </c>
      <c r="B1013" s="53" t="s">
        <v>355</v>
      </c>
      <c r="C1013" s="54" t="s">
        <v>255</v>
      </c>
      <c r="D1013" s="55">
        <v>3.6400000000000002E-2</v>
      </c>
    </row>
    <row r="1014" spans="1:4" ht="12.75" customHeight="1" x14ac:dyDescent="0.2">
      <c r="A1014" s="71"/>
      <c r="B1014" s="103" t="s">
        <v>356</v>
      </c>
      <c r="C1014" s="103"/>
      <c r="D1014" s="103"/>
    </row>
    <row r="1015" spans="1:4" ht="13.5" thickBot="1" x14ac:dyDescent="0.25">
      <c r="A1015" s="44"/>
      <c r="B1015" s="44"/>
      <c r="C1015" s="44"/>
      <c r="D1015" s="44"/>
    </row>
    <row r="1016" spans="1:4" ht="22.5" x14ac:dyDescent="0.2">
      <c r="A1016" s="46">
        <v>1</v>
      </c>
      <c r="B1016" s="47" t="s">
        <v>357</v>
      </c>
      <c r="C1016" s="48" t="s">
        <v>358</v>
      </c>
      <c r="D1016" s="49">
        <v>0.1</v>
      </c>
    </row>
    <row r="1017" spans="1:4" ht="24" x14ac:dyDescent="0.2">
      <c r="A1017" s="52">
        <v>2</v>
      </c>
      <c r="B1017" s="53" t="s">
        <v>359</v>
      </c>
      <c r="C1017" s="54" t="s">
        <v>338</v>
      </c>
      <c r="D1017" s="55">
        <v>0.02</v>
      </c>
    </row>
    <row r="1018" spans="1:4" x14ac:dyDescent="0.2">
      <c r="A1018" s="52">
        <v>3</v>
      </c>
      <c r="B1018" s="53" t="s">
        <v>565</v>
      </c>
      <c r="C1018" s="54" t="s">
        <v>269</v>
      </c>
      <c r="D1018" s="55">
        <v>5.0000000000000001E-3</v>
      </c>
    </row>
    <row r="1019" spans="1:4" ht="12.75" customHeight="1" x14ac:dyDescent="0.2">
      <c r="A1019" s="71"/>
      <c r="B1019" s="103" t="s">
        <v>360</v>
      </c>
      <c r="C1019" s="103"/>
      <c r="D1019" s="103"/>
    </row>
    <row r="1020" spans="1:4" ht="13.5" thickBot="1" x14ac:dyDescent="0.25">
      <c r="A1020" s="44"/>
      <c r="B1020" s="44"/>
      <c r="C1020" s="44"/>
      <c r="D1020" s="44"/>
    </row>
    <row r="1021" spans="1:4" ht="22.5" x14ac:dyDescent="0.2">
      <c r="A1021" s="46">
        <v>1</v>
      </c>
      <c r="B1021" s="47" t="s">
        <v>361</v>
      </c>
      <c r="C1021" s="48" t="s">
        <v>362</v>
      </c>
      <c r="D1021" s="49">
        <v>0.2</v>
      </c>
    </row>
    <row r="1022" spans="1:4" x14ac:dyDescent="0.2">
      <c r="A1022" s="52">
        <v>2</v>
      </c>
      <c r="B1022" s="53" t="s">
        <v>363</v>
      </c>
      <c r="C1022" s="54" t="s">
        <v>364</v>
      </c>
      <c r="D1022" s="55">
        <v>1.4</v>
      </c>
    </row>
    <row r="1023" spans="1:4" ht="56.25" x14ac:dyDescent="0.2">
      <c r="A1023" s="52">
        <v>3</v>
      </c>
      <c r="B1023" s="53" t="s">
        <v>265</v>
      </c>
      <c r="C1023" s="54" t="s">
        <v>259</v>
      </c>
      <c r="D1023" s="55">
        <v>3.3000000000000002E-2</v>
      </c>
    </row>
    <row r="1024" spans="1:4" ht="33.75" x14ac:dyDescent="0.2">
      <c r="A1024" s="52">
        <v>4</v>
      </c>
      <c r="B1024" s="53" t="s">
        <v>365</v>
      </c>
      <c r="C1024" s="54" t="s">
        <v>251</v>
      </c>
      <c r="D1024" s="55">
        <v>7.5399999999999995E-2</v>
      </c>
    </row>
    <row r="1025" spans="1:4" ht="24" x14ac:dyDescent="0.2">
      <c r="A1025" s="52">
        <v>5</v>
      </c>
      <c r="B1025" s="53" t="s">
        <v>366</v>
      </c>
      <c r="C1025" s="54" t="s">
        <v>318</v>
      </c>
      <c r="D1025" s="55">
        <v>8.5000000000000006E-2</v>
      </c>
    </row>
    <row r="1026" spans="1:4" x14ac:dyDescent="0.2">
      <c r="A1026" s="51"/>
      <c r="B1026" s="50"/>
      <c r="C1026" s="50"/>
      <c r="D1026" s="50"/>
    </row>
    <row r="1027" spans="1:4" ht="34.5" thickBot="1" x14ac:dyDescent="0.25">
      <c r="A1027" s="52">
        <v>6</v>
      </c>
      <c r="B1027" s="53" t="s">
        <v>367</v>
      </c>
      <c r="C1027" s="54" t="s">
        <v>368</v>
      </c>
      <c r="D1027" s="55">
        <v>3</v>
      </c>
    </row>
    <row r="1028" spans="1:4" x14ac:dyDescent="0.2">
      <c r="A1028" s="45"/>
      <c r="B1028" s="45"/>
      <c r="C1028" s="45"/>
      <c r="D1028" s="45"/>
    </row>
    <row r="1029" spans="1:4" x14ac:dyDescent="0.2">
      <c r="A1029" s="42"/>
      <c r="B1029" s="104" t="s">
        <v>369</v>
      </c>
      <c r="C1029" s="104"/>
      <c r="D1029" s="104"/>
    </row>
    <row r="1030" spans="1:4" ht="13.5" thickBot="1" x14ac:dyDescent="0.25">
      <c r="A1030" s="44"/>
      <c r="B1030" s="44"/>
      <c r="C1030" s="44"/>
      <c r="D1030" s="44"/>
    </row>
    <row r="1031" spans="1:4" ht="33.75" x14ac:dyDescent="0.2">
      <c r="A1031" s="46">
        <v>9</v>
      </c>
      <c r="B1031" s="47" t="s">
        <v>345</v>
      </c>
      <c r="C1031" s="48" t="s">
        <v>251</v>
      </c>
      <c r="D1031" s="49">
        <v>8.5000000000000006E-3</v>
      </c>
    </row>
    <row r="1032" spans="1:4" ht="56.25" x14ac:dyDescent="0.2">
      <c r="A1032" s="52">
        <v>10</v>
      </c>
      <c r="B1032" s="53" t="s">
        <v>272</v>
      </c>
      <c r="C1032" s="54" t="s">
        <v>253</v>
      </c>
      <c r="D1032" s="55">
        <v>5.4000000000000003E-3</v>
      </c>
    </row>
    <row r="1033" spans="1:4" ht="24" x14ac:dyDescent="0.2">
      <c r="A1033" s="52">
        <v>11</v>
      </c>
      <c r="B1033" s="53" t="s">
        <v>350</v>
      </c>
      <c r="C1033" s="54" t="s">
        <v>300</v>
      </c>
      <c r="D1033" s="55">
        <v>1.0999999999999999E-2</v>
      </c>
    </row>
    <row r="1034" spans="1:4" ht="24" x14ac:dyDescent="0.2">
      <c r="A1034" s="52">
        <v>12</v>
      </c>
      <c r="B1034" s="53" t="s">
        <v>347</v>
      </c>
      <c r="C1034" s="54" t="s">
        <v>255</v>
      </c>
      <c r="D1034" s="55">
        <v>0.02</v>
      </c>
    </row>
    <row r="1035" spans="1:4" x14ac:dyDescent="0.2">
      <c r="A1035" s="52">
        <v>13</v>
      </c>
      <c r="B1035" s="53" t="s">
        <v>564</v>
      </c>
      <c r="C1035" s="54" t="s">
        <v>269</v>
      </c>
      <c r="D1035" s="55">
        <v>8.3000000000000004E-2</v>
      </c>
    </row>
    <row r="1036" spans="1:4" ht="12.75" customHeight="1" x14ac:dyDescent="0.2">
      <c r="A1036" s="71"/>
      <c r="B1036" s="103" t="s">
        <v>370</v>
      </c>
      <c r="C1036" s="103"/>
      <c r="D1036" s="103"/>
    </row>
    <row r="1037" spans="1:4" ht="13.5" thickBot="1" x14ac:dyDescent="0.25">
      <c r="A1037" s="44"/>
      <c r="B1037" s="44"/>
      <c r="C1037" s="44"/>
      <c r="D1037" s="44"/>
    </row>
    <row r="1038" spans="1:4" ht="24" x14ac:dyDescent="0.2">
      <c r="A1038" s="46">
        <v>1</v>
      </c>
      <c r="B1038" s="47" t="s">
        <v>371</v>
      </c>
      <c r="C1038" s="48" t="s">
        <v>338</v>
      </c>
      <c r="D1038" s="49">
        <v>7.1999999999999995E-2</v>
      </c>
    </row>
    <row r="1039" spans="1:4" ht="22.5" x14ac:dyDescent="0.2">
      <c r="A1039" s="52">
        <v>2</v>
      </c>
      <c r="B1039" s="53" t="s">
        <v>372</v>
      </c>
      <c r="C1039" s="54" t="s">
        <v>338</v>
      </c>
      <c r="D1039" s="55">
        <v>7.1999999999999995E-2</v>
      </c>
    </row>
    <row r="1040" spans="1:4" ht="24.75" thickBot="1" x14ac:dyDescent="0.25">
      <c r="A1040" s="52">
        <v>3</v>
      </c>
      <c r="B1040" s="53" t="s">
        <v>347</v>
      </c>
      <c r="C1040" s="54" t="s">
        <v>255</v>
      </c>
      <c r="D1040" s="55">
        <v>8.5000000000000006E-2</v>
      </c>
    </row>
    <row r="1041" spans="1:4" x14ac:dyDescent="0.2">
      <c r="A1041" s="45"/>
      <c r="B1041" s="45"/>
      <c r="C1041" s="45"/>
      <c r="D1041" s="45"/>
    </row>
    <row r="1042" spans="1:4" ht="12.75" customHeight="1" x14ac:dyDescent="0.2">
      <c r="A1042" s="56"/>
      <c r="B1042" s="103" t="s">
        <v>592</v>
      </c>
      <c r="C1042" s="103"/>
      <c r="D1042" s="103"/>
    </row>
    <row r="1043" spans="1:4" x14ac:dyDescent="0.2">
      <c r="A1043" s="44"/>
      <c r="B1043" s="44"/>
      <c r="C1043" s="44"/>
      <c r="D1043" s="44"/>
    </row>
    <row r="1044" spans="1:4" ht="12.75" customHeight="1" x14ac:dyDescent="0.2">
      <c r="A1044" s="56"/>
      <c r="B1044" s="103" t="s">
        <v>330</v>
      </c>
      <c r="C1044" s="103"/>
      <c r="D1044" s="103"/>
    </row>
    <row r="1045" spans="1:4" ht="13.5" thickBot="1" x14ac:dyDescent="0.25">
      <c r="A1045" s="44"/>
      <c r="B1045" s="44"/>
      <c r="C1045" s="44"/>
      <c r="D1045" s="44"/>
    </row>
    <row r="1046" spans="1:4" ht="33.75" x14ac:dyDescent="0.2">
      <c r="A1046" s="46">
        <v>1</v>
      </c>
      <c r="B1046" s="47" t="s">
        <v>566</v>
      </c>
      <c r="C1046" s="48" t="s">
        <v>263</v>
      </c>
      <c r="D1046" s="49">
        <v>0.68600000000000005</v>
      </c>
    </row>
    <row r="1047" spans="1:4" ht="22.5" x14ac:dyDescent="0.2">
      <c r="A1047" s="52">
        <v>2</v>
      </c>
      <c r="B1047" s="53" t="s">
        <v>331</v>
      </c>
      <c r="C1047" s="54" t="s">
        <v>332</v>
      </c>
      <c r="D1047" s="55">
        <v>20.6</v>
      </c>
    </row>
    <row r="1048" spans="1:4" ht="22.5" x14ac:dyDescent="0.2">
      <c r="A1048" s="52">
        <v>3</v>
      </c>
      <c r="B1048" s="53" t="s">
        <v>333</v>
      </c>
      <c r="C1048" s="54" t="s">
        <v>300</v>
      </c>
      <c r="D1048" s="55">
        <v>0.68600000000000005</v>
      </c>
    </row>
    <row r="1049" spans="1:4" ht="24" x14ac:dyDescent="0.2">
      <c r="A1049" s="52">
        <v>4</v>
      </c>
      <c r="B1049" s="53" t="s">
        <v>334</v>
      </c>
      <c r="C1049" s="54" t="s">
        <v>300</v>
      </c>
      <c r="D1049" s="55">
        <v>0.68600000000000005</v>
      </c>
    </row>
    <row r="1050" spans="1:4" x14ac:dyDescent="0.2">
      <c r="A1050" s="52">
        <v>5</v>
      </c>
      <c r="B1050" s="53" t="s">
        <v>335</v>
      </c>
      <c r="C1050" s="54" t="s">
        <v>336</v>
      </c>
      <c r="D1050" s="55">
        <v>0.13850000000000001</v>
      </c>
    </row>
    <row r="1051" spans="1:4" ht="24" x14ac:dyDescent="0.2">
      <c r="A1051" s="52">
        <v>6</v>
      </c>
      <c r="B1051" s="53" t="s">
        <v>337</v>
      </c>
      <c r="C1051" s="54" t="s">
        <v>338</v>
      </c>
      <c r="D1051" s="55">
        <v>0.68600000000000005</v>
      </c>
    </row>
    <row r="1052" spans="1:4" ht="36" x14ac:dyDescent="0.2">
      <c r="A1052" s="52">
        <v>7</v>
      </c>
      <c r="B1052" s="53" t="s">
        <v>339</v>
      </c>
      <c r="C1052" s="54" t="s">
        <v>338</v>
      </c>
      <c r="D1052" s="55">
        <v>0.11700000000000001</v>
      </c>
    </row>
    <row r="1053" spans="1:4" ht="23.25" thickBot="1" x14ac:dyDescent="0.25">
      <c r="A1053" s="52">
        <v>8</v>
      </c>
      <c r="B1053" s="53" t="s">
        <v>340</v>
      </c>
      <c r="C1053" s="54" t="s">
        <v>338</v>
      </c>
      <c r="D1053" s="55">
        <v>0.68600000000000005</v>
      </c>
    </row>
    <row r="1054" spans="1:4" x14ac:dyDescent="0.2">
      <c r="A1054" s="45"/>
      <c r="B1054" s="45"/>
      <c r="C1054" s="45"/>
      <c r="D1054" s="45"/>
    </row>
    <row r="1055" spans="1:4" x14ac:dyDescent="0.2">
      <c r="A1055" s="42"/>
      <c r="B1055" s="104" t="s">
        <v>341</v>
      </c>
      <c r="C1055" s="104"/>
      <c r="D1055" s="104"/>
    </row>
    <row r="1056" spans="1:4" ht="13.5" thickBot="1" x14ac:dyDescent="0.25">
      <c r="A1056" s="44"/>
      <c r="B1056" s="44"/>
      <c r="C1056" s="44"/>
      <c r="D1056" s="44"/>
    </row>
    <row r="1057" spans="1:4" ht="33.75" x14ac:dyDescent="0.2">
      <c r="A1057" s="46">
        <v>9</v>
      </c>
      <c r="B1057" s="47" t="s">
        <v>342</v>
      </c>
      <c r="C1057" s="48" t="s">
        <v>343</v>
      </c>
      <c r="D1057" s="49">
        <v>0.33560000000000001</v>
      </c>
    </row>
    <row r="1058" spans="1:4" x14ac:dyDescent="0.2">
      <c r="A1058" s="52">
        <v>10</v>
      </c>
      <c r="B1058" s="53" t="s">
        <v>564</v>
      </c>
      <c r="C1058" s="54" t="s">
        <v>269</v>
      </c>
      <c r="D1058" s="55">
        <v>0.36599999999999999</v>
      </c>
    </row>
    <row r="1059" spans="1:4" x14ac:dyDescent="0.2">
      <c r="A1059" s="42"/>
      <c r="B1059" s="104" t="s">
        <v>344</v>
      </c>
      <c r="C1059" s="104"/>
      <c r="D1059" s="104"/>
    </row>
    <row r="1060" spans="1:4" ht="13.5" thickBot="1" x14ac:dyDescent="0.25">
      <c r="A1060" s="44"/>
      <c r="B1060" s="44"/>
      <c r="C1060" s="44"/>
      <c r="D1060" s="44"/>
    </row>
    <row r="1061" spans="1:4" ht="33.75" x14ac:dyDescent="0.2">
      <c r="A1061" s="46">
        <v>11</v>
      </c>
      <c r="B1061" s="47" t="s">
        <v>345</v>
      </c>
      <c r="C1061" s="48" t="s">
        <v>251</v>
      </c>
      <c r="D1061" s="49">
        <v>3.8699999999999998E-2</v>
      </c>
    </row>
    <row r="1062" spans="1:4" ht="56.25" x14ac:dyDescent="0.2">
      <c r="A1062" s="52">
        <v>12</v>
      </c>
      <c r="B1062" s="53" t="s">
        <v>272</v>
      </c>
      <c r="C1062" s="54" t="s">
        <v>253</v>
      </c>
      <c r="D1062" s="55">
        <v>2.5000000000000001E-2</v>
      </c>
    </row>
    <row r="1063" spans="1:4" ht="22.5" x14ac:dyDescent="0.2">
      <c r="A1063" s="52">
        <v>13</v>
      </c>
      <c r="B1063" s="53" t="s">
        <v>346</v>
      </c>
      <c r="C1063" s="54" t="s">
        <v>300</v>
      </c>
      <c r="D1063" s="55">
        <v>6.8000000000000005E-2</v>
      </c>
    </row>
    <row r="1064" spans="1:4" ht="24.75" thickBot="1" x14ac:dyDescent="0.25">
      <c r="A1064" s="52">
        <v>14</v>
      </c>
      <c r="B1064" s="53" t="s">
        <v>347</v>
      </c>
      <c r="C1064" s="54" t="s">
        <v>255</v>
      </c>
      <c r="D1064" s="55">
        <v>0.13400000000000001</v>
      </c>
    </row>
    <row r="1065" spans="1:4" x14ac:dyDescent="0.2">
      <c r="A1065" s="45"/>
      <c r="B1065" s="45"/>
      <c r="C1065" s="45"/>
      <c r="D1065" s="45"/>
    </row>
    <row r="1066" spans="1:4" x14ac:dyDescent="0.2">
      <c r="A1066" s="42"/>
      <c r="B1066" s="104" t="s">
        <v>348</v>
      </c>
      <c r="C1066" s="104"/>
      <c r="D1066" s="104"/>
    </row>
    <row r="1067" spans="1:4" ht="13.5" thickBot="1" x14ac:dyDescent="0.25">
      <c r="A1067" s="44"/>
      <c r="B1067" s="44"/>
      <c r="C1067" s="44"/>
      <c r="D1067" s="44"/>
    </row>
    <row r="1068" spans="1:4" ht="33.75" x14ac:dyDescent="0.2">
      <c r="A1068" s="46">
        <v>15</v>
      </c>
      <c r="B1068" s="47" t="s">
        <v>262</v>
      </c>
      <c r="C1068" s="48" t="s">
        <v>263</v>
      </c>
      <c r="D1068" s="49">
        <v>1.0500000000000001E-2</v>
      </c>
    </row>
    <row r="1069" spans="1:4" ht="56.25" x14ac:dyDescent="0.2">
      <c r="A1069" s="52">
        <v>16</v>
      </c>
      <c r="B1069" s="53" t="s">
        <v>265</v>
      </c>
      <c r="C1069" s="54" t="s">
        <v>259</v>
      </c>
      <c r="D1069" s="55">
        <v>1.4E-2</v>
      </c>
    </row>
    <row r="1070" spans="1:4" ht="33.75" x14ac:dyDescent="0.2">
      <c r="A1070" s="52">
        <v>17</v>
      </c>
      <c r="B1070" s="53" t="s">
        <v>349</v>
      </c>
      <c r="C1070" s="54" t="s">
        <v>251</v>
      </c>
      <c r="D1070" s="55">
        <v>0.17199999999999999</v>
      </c>
    </row>
    <row r="1071" spans="1:4" ht="56.25" x14ac:dyDescent="0.2">
      <c r="A1071" s="52">
        <v>18</v>
      </c>
      <c r="B1071" s="53" t="s">
        <v>272</v>
      </c>
      <c r="C1071" s="54" t="s">
        <v>253</v>
      </c>
      <c r="D1071" s="55">
        <v>0.1</v>
      </c>
    </row>
    <row r="1072" spans="1:4" ht="33.75" x14ac:dyDescent="0.2">
      <c r="A1072" s="52">
        <v>19</v>
      </c>
      <c r="B1072" s="53" t="s">
        <v>345</v>
      </c>
      <c r="C1072" s="54" t="s">
        <v>251</v>
      </c>
      <c r="D1072" s="55">
        <v>7.0000000000000001E-3</v>
      </c>
    </row>
    <row r="1073" spans="1:4" ht="56.25" x14ac:dyDescent="0.2">
      <c r="A1073" s="52">
        <v>20</v>
      </c>
      <c r="B1073" s="53" t="s">
        <v>272</v>
      </c>
      <c r="C1073" s="54" t="s">
        <v>253</v>
      </c>
      <c r="D1073" s="55">
        <v>5.0000000000000001E-3</v>
      </c>
    </row>
    <row r="1074" spans="1:4" ht="24" x14ac:dyDescent="0.2">
      <c r="A1074" s="52">
        <v>21</v>
      </c>
      <c r="B1074" s="53" t="s">
        <v>350</v>
      </c>
      <c r="C1074" s="54" t="s">
        <v>300</v>
      </c>
      <c r="D1074" s="55">
        <v>4.1999999999999997E-3</v>
      </c>
    </row>
    <row r="1075" spans="1:4" ht="24" x14ac:dyDescent="0.2">
      <c r="A1075" s="52">
        <v>22</v>
      </c>
      <c r="B1075" s="53" t="s">
        <v>347</v>
      </c>
      <c r="C1075" s="54" t="s">
        <v>255</v>
      </c>
      <c r="D1075" s="55">
        <v>1.2999999999999999E-2</v>
      </c>
    </row>
    <row r="1076" spans="1:4" x14ac:dyDescent="0.2">
      <c r="A1076" s="52">
        <v>23</v>
      </c>
      <c r="B1076" s="53" t="s">
        <v>564</v>
      </c>
      <c r="C1076" s="54" t="s">
        <v>269</v>
      </c>
      <c r="D1076" s="55">
        <v>5.1999999999999998E-2</v>
      </c>
    </row>
    <row r="1077" spans="1:4" ht="12.75" customHeight="1" x14ac:dyDescent="0.2">
      <c r="A1077" s="71"/>
      <c r="B1077" s="103" t="s">
        <v>351</v>
      </c>
      <c r="C1077" s="103"/>
      <c r="D1077" s="103"/>
    </row>
    <row r="1078" spans="1:4" ht="13.5" thickBot="1" x14ac:dyDescent="0.25">
      <c r="A1078" s="44"/>
      <c r="B1078" s="44"/>
      <c r="C1078" s="44"/>
      <c r="D1078" s="44"/>
    </row>
    <row r="1079" spans="1:4" ht="22.5" x14ac:dyDescent="0.2">
      <c r="A1079" s="46">
        <v>1</v>
      </c>
      <c r="B1079" s="47" t="s">
        <v>352</v>
      </c>
      <c r="C1079" s="48" t="s">
        <v>255</v>
      </c>
      <c r="D1079" s="49">
        <v>7.7999999999999996E-3</v>
      </c>
    </row>
    <row r="1080" spans="1:4" x14ac:dyDescent="0.2">
      <c r="A1080" s="52">
        <v>2</v>
      </c>
      <c r="B1080" s="53" t="s">
        <v>353</v>
      </c>
      <c r="C1080" s="54" t="s">
        <v>354</v>
      </c>
      <c r="D1080" s="55">
        <v>2</v>
      </c>
    </row>
    <row r="1081" spans="1:4" ht="22.5" x14ac:dyDescent="0.2">
      <c r="A1081" s="52">
        <v>3</v>
      </c>
      <c r="B1081" s="53" t="s">
        <v>355</v>
      </c>
      <c r="C1081" s="54" t="s">
        <v>255</v>
      </c>
      <c r="D1081" s="55">
        <v>3.6400000000000002E-2</v>
      </c>
    </row>
    <row r="1082" spans="1:4" ht="12.75" customHeight="1" x14ac:dyDescent="0.2">
      <c r="A1082" s="71"/>
      <c r="B1082" s="103" t="s">
        <v>356</v>
      </c>
      <c r="C1082" s="103"/>
      <c r="D1082" s="103"/>
    </row>
    <row r="1083" spans="1:4" ht="13.5" thickBot="1" x14ac:dyDescent="0.25">
      <c r="A1083" s="44"/>
      <c r="B1083" s="44"/>
      <c r="C1083" s="44"/>
      <c r="D1083" s="44"/>
    </row>
    <row r="1084" spans="1:4" ht="22.5" x14ac:dyDescent="0.2">
      <c r="A1084" s="46">
        <v>1</v>
      </c>
      <c r="B1084" s="47" t="s">
        <v>357</v>
      </c>
      <c r="C1084" s="48" t="s">
        <v>358</v>
      </c>
      <c r="D1084" s="49">
        <v>0.1</v>
      </c>
    </row>
    <row r="1085" spans="1:4" ht="24" x14ac:dyDescent="0.2">
      <c r="A1085" s="52">
        <v>2</v>
      </c>
      <c r="B1085" s="53" t="s">
        <v>359</v>
      </c>
      <c r="C1085" s="54" t="s">
        <v>338</v>
      </c>
      <c r="D1085" s="55">
        <v>0.02</v>
      </c>
    </row>
    <row r="1086" spans="1:4" x14ac:dyDescent="0.2">
      <c r="A1086" s="52">
        <v>3</v>
      </c>
      <c r="B1086" s="53" t="s">
        <v>567</v>
      </c>
      <c r="C1086" s="54" t="s">
        <v>269</v>
      </c>
      <c r="D1086" s="55">
        <v>5.0000000000000001E-3</v>
      </c>
    </row>
    <row r="1087" spans="1:4" ht="12.75" customHeight="1" x14ac:dyDescent="0.2">
      <c r="A1087" s="71"/>
      <c r="B1087" s="103" t="s">
        <v>360</v>
      </c>
      <c r="C1087" s="103"/>
      <c r="D1087" s="103"/>
    </row>
    <row r="1088" spans="1:4" ht="13.5" thickBot="1" x14ac:dyDescent="0.25">
      <c r="A1088" s="44"/>
      <c r="B1088" s="44"/>
      <c r="C1088" s="44"/>
      <c r="D1088" s="44"/>
    </row>
    <row r="1089" spans="1:4" ht="22.5" x14ac:dyDescent="0.2">
      <c r="A1089" s="46">
        <v>1</v>
      </c>
      <c r="B1089" s="47" t="s">
        <v>361</v>
      </c>
      <c r="C1089" s="48" t="s">
        <v>362</v>
      </c>
      <c r="D1089" s="49">
        <v>0.2</v>
      </c>
    </row>
    <row r="1090" spans="1:4" x14ac:dyDescent="0.2">
      <c r="A1090" s="52">
        <v>2</v>
      </c>
      <c r="B1090" s="53" t="s">
        <v>363</v>
      </c>
      <c r="C1090" s="54" t="s">
        <v>364</v>
      </c>
      <c r="D1090" s="55">
        <v>1.4</v>
      </c>
    </row>
    <row r="1091" spans="1:4" ht="56.25" x14ac:dyDescent="0.2">
      <c r="A1091" s="52">
        <v>3</v>
      </c>
      <c r="B1091" s="53" t="s">
        <v>265</v>
      </c>
      <c r="C1091" s="54" t="s">
        <v>259</v>
      </c>
      <c r="D1091" s="55">
        <v>3.3000000000000002E-2</v>
      </c>
    </row>
    <row r="1092" spans="1:4" ht="33.75" x14ac:dyDescent="0.2">
      <c r="A1092" s="52">
        <v>4</v>
      </c>
      <c r="B1092" s="53" t="s">
        <v>365</v>
      </c>
      <c r="C1092" s="54" t="s">
        <v>251</v>
      </c>
      <c r="D1092" s="55">
        <v>7.5399999999999995E-2</v>
      </c>
    </row>
    <row r="1093" spans="1:4" ht="24" x14ac:dyDescent="0.2">
      <c r="A1093" s="52">
        <v>5</v>
      </c>
      <c r="B1093" s="53" t="s">
        <v>366</v>
      </c>
      <c r="C1093" s="54" t="s">
        <v>318</v>
      </c>
      <c r="D1093" s="55">
        <v>8.5000000000000006E-2</v>
      </c>
    </row>
    <row r="1094" spans="1:4" ht="34.5" thickBot="1" x14ac:dyDescent="0.25">
      <c r="A1094" s="52">
        <v>6</v>
      </c>
      <c r="B1094" s="53" t="s">
        <v>367</v>
      </c>
      <c r="C1094" s="54" t="s">
        <v>368</v>
      </c>
      <c r="D1094" s="55">
        <v>3</v>
      </c>
    </row>
    <row r="1095" spans="1:4" x14ac:dyDescent="0.2">
      <c r="A1095" s="45"/>
      <c r="B1095" s="45"/>
      <c r="C1095" s="45"/>
      <c r="D1095" s="45"/>
    </row>
    <row r="1096" spans="1:4" x14ac:dyDescent="0.2">
      <c r="A1096" s="42"/>
      <c r="B1096" s="104" t="s">
        <v>369</v>
      </c>
      <c r="C1096" s="104"/>
      <c r="D1096" s="104"/>
    </row>
    <row r="1097" spans="1:4" ht="13.5" thickBot="1" x14ac:dyDescent="0.25">
      <c r="A1097" s="44"/>
      <c r="B1097" s="44"/>
      <c r="C1097" s="44"/>
      <c r="D1097" s="44"/>
    </row>
    <row r="1098" spans="1:4" ht="33.75" x14ac:dyDescent="0.2">
      <c r="A1098" s="46">
        <v>9</v>
      </c>
      <c r="B1098" s="47" t="s">
        <v>345</v>
      </c>
      <c r="C1098" s="48" t="s">
        <v>251</v>
      </c>
      <c r="D1098" s="49">
        <v>8.5000000000000006E-3</v>
      </c>
    </row>
    <row r="1099" spans="1:4" ht="56.25" x14ac:dyDescent="0.2">
      <c r="A1099" s="52">
        <v>10</v>
      </c>
      <c r="B1099" s="53" t="s">
        <v>272</v>
      </c>
      <c r="C1099" s="54" t="s">
        <v>253</v>
      </c>
      <c r="D1099" s="55">
        <v>5.4000000000000003E-3</v>
      </c>
    </row>
    <row r="1100" spans="1:4" ht="24" x14ac:dyDescent="0.2">
      <c r="A1100" s="52">
        <v>11</v>
      </c>
      <c r="B1100" s="53" t="s">
        <v>350</v>
      </c>
      <c r="C1100" s="54" t="s">
        <v>300</v>
      </c>
      <c r="D1100" s="55">
        <v>1.0999999999999999E-2</v>
      </c>
    </row>
    <row r="1101" spans="1:4" ht="24" x14ac:dyDescent="0.2">
      <c r="A1101" s="52">
        <v>12</v>
      </c>
      <c r="B1101" s="53" t="s">
        <v>347</v>
      </c>
      <c r="C1101" s="54" t="s">
        <v>255</v>
      </c>
      <c r="D1101" s="55">
        <v>0.02</v>
      </c>
    </row>
    <row r="1102" spans="1:4" x14ac:dyDescent="0.2">
      <c r="A1102" s="52">
        <v>13</v>
      </c>
      <c r="B1102" s="53" t="s">
        <v>564</v>
      </c>
      <c r="C1102" s="54" t="s">
        <v>269</v>
      </c>
      <c r="D1102" s="55">
        <v>8.3000000000000004E-2</v>
      </c>
    </row>
    <row r="1103" spans="1:4" ht="12.75" customHeight="1" x14ac:dyDescent="0.2">
      <c r="A1103" s="71"/>
      <c r="B1103" s="103" t="s">
        <v>370</v>
      </c>
      <c r="C1103" s="103"/>
      <c r="D1103" s="103"/>
    </row>
    <row r="1104" spans="1:4" ht="13.5" thickBot="1" x14ac:dyDescent="0.25">
      <c r="A1104" s="44"/>
      <c r="B1104" s="44"/>
      <c r="C1104" s="44"/>
      <c r="D1104" s="44"/>
    </row>
    <row r="1105" spans="1:4" ht="24" x14ac:dyDescent="0.2">
      <c r="A1105" s="46">
        <v>1</v>
      </c>
      <c r="B1105" s="47" t="s">
        <v>371</v>
      </c>
      <c r="C1105" s="48" t="s">
        <v>338</v>
      </c>
      <c r="D1105" s="49">
        <v>7.1999999999999995E-2</v>
      </c>
    </row>
    <row r="1106" spans="1:4" ht="22.5" x14ac:dyDescent="0.2">
      <c r="A1106" s="52">
        <v>2</v>
      </c>
      <c r="B1106" s="53" t="s">
        <v>372</v>
      </c>
      <c r="C1106" s="54" t="s">
        <v>338</v>
      </c>
      <c r="D1106" s="55">
        <v>7.1999999999999995E-2</v>
      </c>
    </row>
    <row r="1107" spans="1:4" ht="24.75" thickBot="1" x14ac:dyDescent="0.25">
      <c r="A1107" s="52">
        <v>3</v>
      </c>
      <c r="B1107" s="53" t="s">
        <v>347</v>
      </c>
      <c r="C1107" s="54" t="s">
        <v>255</v>
      </c>
      <c r="D1107" s="55">
        <v>8.5000000000000006E-2</v>
      </c>
    </row>
    <row r="1108" spans="1:4" x14ac:dyDescent="0.2">
      <c r="A1108" s="45"/>
      <c r="B1108" s="45"/>
      <c r="C1108" s="45"/>
      <c r="D1108" s="45"/>
    </row>
    <row r="1109" spans="1:4" ht="12.75" customHeight="1" x14ac:dyDescent="0.2">
      <c r="A1109" s="56"/>
      <c r="B1109" s="103" t="s">
        <v>594</v>
      </c>
      <c r="C1109" s="103"/>
      <c r="D1109" s="103"/>
    </row>
    <row r="1110" spans="1:4" x14ac:dyDescent="0.2">
      <c r="A1110" s="44"/>
      <c r="B1110" s="44"/>
      <c r="C1110" s="44"/>
      <c r="D1110" s="44"/>
    </row>
    <row r="1111" spans="1:4" ht="12.75" customHeight="1" x14ac:dyDescent="0.2">
      <c r="A1111" s="56"/>
      <c r="B1111" s="103" t="s">
        <v>330</v>
      </c>
      <c r="C1111" s="103"/>
      <c r="D1111" s="103"/>
    </row>
    <row r="1112" spans="1:4" ht="13.5" thickBot="1" x14ac:dyDescent="0.25">
      <c r="A1112" s="44"/>
      <c r="B1112" s="44"/>
      <c r="C1112" s="44"/>
      <c r="D1112" s="44"/>
    </row>
    <row r="1113" spans="1:4" ht="33.75" x14ac:dyDescent="0.2">
      <c r="A1113" s="46">
        <v>1</v>
      </c>
      <c r="B1113" s="47" t="s">
        <v>566</v>
      </c>
      <c r="C1113" s="48" t="s">
        <v>263</v>
      </c>
      <c r="D1113" s="49">
        <v>0.68600000000000005</v>
      </c>
    </row>
    <row r="1114" spans="1:4" ht="22.5" x14ac:dyDescent="0.2">
      <c r="A1114" s="52">
        <v>2</v>
      </c>
      <c r="B1114" s="53" t="s">
        <v>331</v>
      </c>
      <c r="C1114" s="54" t="s">
        <v>332</v>
      </c>
      <c r="D1114" s="55">
        <v>20.6</v>
      </c>
    </row>
    <row r="1115" spans="1:4" ht="22.5" x14ac:dyDescent="0.2">
      <c r="A1115" s="52">
        <v>3</v>
      </c>
      <c r="B1115" s="53" t="s">
        <v>333</v>
      </c>
      <c r="C1115" s="54" t="s">
        <v>300</v>
      </c>
      <c r="D1115" s="55">
        <v>0.68600000000000005</v>
      </c>
    </row>
    <row r="1116" spans="1:4" ht="24" x14ac:dyDescent="0.2">
      <c r="A1116" s="52">
        <v>4</v>
      </c>
      <c r="B1116" s="53" t="s">
        <v>334</v>
      </c>
      <c r="C1116" s="54" t="s">
        <v>300</v>
      </c>
      <c r="D1116" s="55">
        <v>0.68600000000000005</v>
      </c>
    </row>
    <row r="1117" spans="1:4" x14ac:dyDescent="0.2">
      <c r="A1117" s="52">
        <v>5</v>
      </c>
      <c r="B1117" s="53" t="s">
        <v>335</v>
      </c>
      <c r="C1117" s="54" t="s">
        <v>336</v>
      </c>
      <c r="D1117" s="55">
        <v>0.13850000000000001</v>
      </c>
    </row>
    <row r="1118" spans="1:4" ht="24" x14ac:dyDescent="0.2">
      <c r="A1118" s="52">
        <v>6</v>
      </c>
      <c r="B1118" s="53" t="s">
        <v>337</v>
      </c>
      <c r="C1118" s="54" t="s">
        <v>338</v>
      </c>
      <c r="D1118" s="55">
        <v>0.68600000000000005</v>
      </c>
    </row>
    <row r="1119" spans="1:4" ht="36" x14ac:dyDescent="0.2">
      <c r="A1119" s="52">
        <v>7</v>
      </c>
      <c r="B1119" s="53" t="s">
        <v>339</v>
      </c>
      <c r="C1119" s="54" t="s">
        <v>338</v>
      </c>
      <c r="D1119" s="55">
        <v>0.11700000000000001</v>
      </c>
    </row>
    <row r="1120" spans="1:4" ht="23.25" thickBot="1" x14ac:dyDescent="0.25">
      <c r="A1120" s="52">
        <v>8</v>
      </c>
      <c r="B1120" s="53" t="s">
        <v>340</v>
      </c>
      <c r="C1120" s="54" t="s">
        <v>338</v>
      </c>
      <c r="D1120" s="55">
        <v>0.68600000000000005</v>
      </c>
    </row>
    <row r="1121" spans="1:4" x14ac:dyDescent="0.2">
      <c r="A1121" s="45"/>
      <c r="B1121" s="45"/>
      <c r="C1121" s="45"/>
      <c r="D1121" s="45"/>
    </row>
    <row r="1122" spans="1:4" x14ac:dyDescent="0.2">
      <c r="A1122" s="42"/>
      <c r="B1122" s="104" t="s">
        <v>341</v>
      </c>
      <c r="C1122" s="104"/>
      <c r="D1122" s="104"/>
    </row>
    <row r="1123" spans="1:4" ht="13.5" thickBot="1" x14ac:dyDescent="0.25">
      <c r="A1123" s="44"/>
      <c r="B1123" s="44"/>
      <c r="C1123" s="44"/>
      <c r="D1123" s="44"/>
    </row>
    <row r="1124" spans="1:4" ht="33.75" x14ac:dyDescent="0.2">
      <c r="A1124" s="46">
        <v>9</v>
      </c>
      <c r="B1124" s="47" t="s">
        <v>342</v>
      </c>
      <c r="C1124" s="48" t="s">
        <v>343</v>
      </c>
      <c r="D1124" s="49">
        <v>0.33560000000000001</v>
      </c>
    </row>
    <row r="1125" spans="1:4" ht="13.5" thickBot="1" x14ac:dyDescent="0.25">
      <c r="A1125" s="52">
        <v>10</v>
      </c>
      <c r="B1125" s="53" t="s">
        <v>268</v>
      </c>
      <c r="C1125" s="54" t="s">
        <v>269</v>
      </c>
      <c r="D1125" s="55">
        <v>0.36599999999999999</v>
      </c>
    </row>
    <row r="1126" spans="1:4" x14ac:dyDescent="0.2">
      <c r="A1126" s="45"/>
      <c r="B1126" s="45"/>
      <c r="C1126" s="45"/>
      <c r="D1126" s="45"/>
    </row>
    <row r="1127" spans="1:4" x14ac:dyDescent="0.2">
      <c r="A1127" s="42"/>
      <c r="B1127" s="104" t="s">
        <v>344</v>
      </c>
      <c r="C1127" s="104"/>
      <c r="D1127" s="104"/>
    </row>
    <row r="1128" spans="1:4" ht="13.5" thickBot="1" x14ac:dyDescent="0.25">
      <c r="A1128" s="44"/>
      <c r="B1128" s="44"/>
      <c r="C1128" s="44"/>
      <c r="D1128" s="44"/>
    </row>
    <row r="1129" spans="1:4" ht="33.75" x14ac:dyDescent="0.2">
      <c r="A1129" s="46">
        <v>11</v>
      </c>
      <c r="B1129" s="47" t="s">
        <v>345</v>
      </c>
      <c r="C1129" s="48" t="s">
        <v>251</v>
      </c>
      <c r="D1129" s="49">
        <v>3.8699999999999998E-2</v>
      </c>
    </row>
    <row r="1130" spans="1:4" ht="56.25" x14ac:dyDescent="0.2">
      <c r="A1130" s="52">
        <v>12</v>
      </c>
      <c r="B1130" s="53" t="s">
        <v>272</v>
      </c>
      <c r="C1130" s="54" t="s">
        <v>253</v>
      </c>
      <c r="D1130" s="55">
        <v>2.5000000000000001E-2</v>
      </c>
    </row>
    <row r="1131" spans="1:4" ht="22.5" x14ac:dyDescent="0.2">
      <c r="A1131" s="52">
        <v>13</v>
      </c>
      <c r="B1131" s="53" t="s">
        <v>346</v>
      </c>
      <c r="C1131" s="54" t="s">
        <v>300</v>
      </c>
      <c r="D1131" s="55">
        <v>6.8000000000000005E-2</v>
      </c>
    </row>
    <row r="1132" spans="1:4" ht="24.75" thickBot="1" x14ac:dyDescent="0.25">
      <c r="A1132" s="52">
        <v>14</v>
      </c>
      <c r="B1132" s="53" t="s">
        <v>347</v>
      </c>
      <c r="C1132" s="54" t="s">
        <v>255</v>
      </c>
      <c r="D1132" s="55">
        <v>0.13400000000000001</v>
      </c>
    </row>
    <row r="1133" spans="1:4" x14ac:dyDescent="0.2">
      <c r="A1133" s="45"/>
      <c r="B1133" s="45"/>
      <c r="C1133" s="45"/>
      <c r="D1133" s="45"/>
    </row>
    <row r="1134" spans="1:4" x14ac:dyDescent="0.2">
      <c r="A1134" s="42"/>
      <c r="B1134" s="104" t="s">
        <v>348</v>
      </c>
      <c r="C1134" s="104"/>
      <c r="D1134" s="104"/>
    </row>
    <row r="1135" spans="1:4" ht="13.5" thickBot="1" x14ac:dyDescent="0.25">
      <c r="A1135" s="44"/>
      <c r="B1135" s="44"/>
      <c r="C1135" s="44"/>
      <c r="D1135" s="44"/>
    </row>
    <row r="1136" spans="1:4" ht="33.75" x14ac:dyDescent="0.2">
      <c r="A1136" s="46">
        <v>15</v>
      </c>
      <c r="B1136" s="47" t="s">
        <v>262</v>
      </c>
      <c r="C1136" s="48" t="s">
        <v>263</v>
      </c>
      <c r="D1136" s="49">
        <v>1.0500000000000001E-2</v>
      </c>
    </row>
    <row r="1137" spans="1:4" ht="56.25" x14ac:dyDescent="0.2">
      <c r="A1137" s="52">
        <v>16</v>
      </c>
      <c r="B1137" s="53" t="s">
        <v>265</v>
      </c>
      <c r="C1137" s="54" t="s">
        <v>259</v>
      </c>
      <c r="D1137" s="55">
        <v>1.4E-2</v>
      </c>
    </row>
    <row r="1138" spans="1:4" ht="33.75" x14ac:dyDescent="0.2">
      <c r="A1138" s="52">
        <v>17</v>
      </c>
      <c r="B1138" s="53" t="s">
        <v>349</v>
      </c>
      <c r="C1138" s="54" t="s">
        <v>251</v>
      </c>
      <c r="D1138" s="55">
        <v>0.17199999999999999</v>
      </c>
    </row>
    <row r="1139" spans="1:4" ht="56.25" x14ac:dyDescent="0.2">
      <c r="A1139" s="52">
        <v>18</v>
      </c>
      <c r="B1139" s="53" t="s">
        <v>272</v>
      </c>
      <c r="C1139" s="54" t="s">
        <v>253</v>
      </c>
      <c r="D1139" s="55">
        <v>0.1</v>
      </c>
    </row>
    <row r="1140" spans="1:4" ht="33.75" x14ac:dyDescent="0.2">
      <c r="A1140" s="52">
        <v>19</v>
      </c>
      <c r="B1140" s="53" t="s">
        <v>345</v>
      </c>
      <c r="C1140" s="54" t="s">
        <v>251</v>
      </c>
      <c r="D1140" s="55">
        <v>7.0000000000000001E-3</v>
      </c>
    </row>
    <row r="1141" spans="1:4" ht="56.25" x14ac:dyDescent="0.2">
      <c r="A1141" s="52">
        <v>20</v>
      </c>
      <c r="B1141" s="53" t="s">
        <v>272</v>
      </c>
      <c r="C1141" s="54" t="s">
        <v>253</v>
      </c>
      <c r="D1141" s="55">
        <v>5.0000000000000001E-3</v>
      </c>
    </row>
    <row r="1142" spans="1:4" ht="24" x14ac:dyDescent="0.2">
      <c r="A1142" s="52">
        <v>21</v>
      </c>
      <c r="B1142" s="53" t="s">
        <v>350</v>
      </c>
      <c r="C1142" s="54" t="s">
        <v>300</v>
      </c>
      <c r="D1142" s="55">
        <v>4.1999999999999997E-3</v>
      </c>
    </row>
    <row r="1143" spans="1:4" ht="24" x14ac:dyDescent="0.2">
      <c r="A1143" s="52">
        <v>22</v>
      </c>
      <c r="B1143" s="53" t="s">
        <v>347</v>
      </c>
      <c r="C1143" s="54" t="s">
        <v>255</v>
      </c>
      <c r="D1143" s="55">
        <v>1.2999999999999999E-2</v>
      </c>
    </row>
    <row r="1144" spans="1:4" x14ac:dyDescent="0.2">
      <c r="A1144" s="52">
        <v>23</v>
      </c>
      <c r="B1144" s="53" t="s">
        <v>564</v>
      </c>
      <c r="C1144" s="54" t="s">
        <v>269</v>
      </c>
      <c r="D1144" s="55">
        <v>5.1999999999999998E-2</v>
      </c>
    </row>
    <row r="1145" spans="1:4" ht="12.75" customHeight="1" x14ac:dyDescent="0.2">
      <c r="A1145" s="71"/>
      <c r="B1145" s="103" t="s">
        <v>351</v>
      </c>
      <c r="C1145" s="103"/>
      <c r="D1145" s="103"/>
    </row>
    <row r="1146" spans="1:4" ht="13.5" thickBot="1" x14ac:dyDescent="0.25">
      <c r="A1146" s="44"/>
      <c r="B1146" s="44"/>
      <c r="C1146" s="44"/>
      <c r="D1146" s="44"/>
    </row>
    <row r="1147" spans="1:4" ht="22.5" x14ac:dyDescent="0.2">
      <c r="A1147" s="46">
        <v>1</v>
      </c>
      <c r="B1147" s="47" t="s">
        <v>352</v>
      </c>
      <c r="C1147" s="48" t="s">
        <v>255</v>
      </c>
      <c r="D1147" s="49">
        <v>7.7999999999999996E-3</v>
      </c>
    </row>
    <row r="1148" spans="1:4" x14ac:dyDescent="0.2">
      <c r="A1148" s="52">
        <v>2</v>
      </c>
      <c r="B1148" s="53" t="s">
        <v>353</v>
      </c>
      <c r="C1148" s="54" t="s">
        <v>354</v>
      </c>
      <c r="D1148" s="55">
        <v>2</v>
      </c>
    </row>
    <row r="1149" spans="1:4" ht="22.5" x14ac:dyDescent="0.2">
      <c r="A1149" s="52">
        <v>3</v>
      </c>
      <c r="B1149" s="53" t="s">
        <v>355</v>
      </c>
      <c r="C1149" s="54" t="s">
        <v>255</v>
      </c>
      <c r="D1149" s="55">
        <v>3.6400000000000002E-2</v>
      </c>
    </row>
    <row r="1150" spans="1:4" ht="12.75" customHeight="1" x14ac:dyDescent="0.2">
      <c r="A1150" s="71"/>
      <c r="B1150" s="103" t="s">
        <v>356</v>
      </c>
      <c r="C1150" s="103"/>
      <c r="D1150" s="103"/>
    </row>
    <row r="1151" spans="1:4" ht="13.5" thickBot="1" x14ac:dyDescent="0.25">
      <c r="A1151" s="44"/>
      <c r="B1151" s="44"/>
      <c r="C1151" s="44"/>
      <c r="D1151" s="44"/>
    </row>
    <row r="1152" spans="1:4" ht="22.5" x14ac:dyDescent="0.2">
      <c r="A1152" s="46">
        <v>1</v>
      </c>
      <c r="B1152" s="47" t="s">
        <v>357</v>
      </c>
      <c r="C1152" s="48" t="s">
        <v>358</v>
      </c>
      <c r="D1152" s="49">
        <v>0.1</v>
      </c>
    </row>
    <row r="1153" spans="1:4" ht="24" x14ac:dyDescent="0.2">
      <c r="A1153" s="52">
        <v>2</v>
      </c>
      <c r="B1153" s="53" t="s">
        <v>359</v>
      </c>
      <c r="C1153" s="54" t="s">
        <v>338</v>
      </c>
      <c r="D1153" s="55">
        <v>0.02</v>
      </c>
    </row>
    <row r="1154" spans="1:4" x14ac:dyDescent="0.2">
      <c r="A1154" s="52">
        <v>3</v>
      </c>
      <c r="B1154" s="53" t="s">
        <v>568</v>
      </c>
      <c r="C1154" s="54" t="s">
        <v>269</v>
      </c>
      <c r="D1154" s="55">
        <v>5.0000000000000001E-3</v>
      </c>
    </row>
    <row r="1155" spans="1:4" ht="12.75" customHeight="1" x14ac:dyDescent="0.2">
      <c r="A1155" s="71"/>
      <c r="B1155" s="103" t="s">
        <v>360</v>
      </c>
      <c r="C1155" s="103"/>
      <c r="D1155" s="103"/>
    </row>
    <row r="1156" spans="1:4" ht="13.5" thickBot="1" x14ac:dyDescent="0.25">
      <c r="A1156" s="44"/>
      <c r="B1156" s="44"/>
      <c r="C1156" s="44"/>
      <c r="D1156" s="44"/>
    </row>
    <row r="1157" spans="1:4" ht="22.5" x14ac:dyDescent="0.2">
      <c r="A1157" s="46">
        <v>1</v>
      </c>
      <c r="B1157" s="47" t="s">
        <v>361</v>
      </c>
      <c r="C1157" s="48" t="s">
        <v>362</v>
      </c>
      <c r="D1157" s="49">
        <v>0.2</v>
      </c>
    </row>
    <row r="1158" spans="1:4" x14ac:dyDescent="0.2">
      <c r="A1158" s="52">
        <v>2</v>
      </c>
      <c r="B1158" s="53" t="s">
        <v>363</v>
      </c>
      <c r="C1158" s="54" t="s">
        <v>364</v>
      </c>
      <c r="D1158" s="55">
        <v>1.4</v>
      </c>
    </row>
    <row r="1159" spans="1:4" ht="56.25" x14ac:dyDescent="0.2">
      <c r="A1159" s="52">
        <v>3</v>
      </c>
      <c r="B1159" s="53" t="s">
        <v>265</v>
      </c>
      <c r="C1159" s="54" t="s">
        <v>259</v>
      </c>
      <c r="D1159" s="55">
        <v>3.3000000000000002E-2</v>
      </c>
    </row>
    <row r="1160" spans="1:4" ht="33.75" x14ac:dyDescent="0.2">
      <c r="A1160" s="52">
        <v>4</v>
      </c>
      <c r="B1160" s="53" t="s">
        <v>365</v>
      </c>
      <c r="C1160" s="54" t="s">
        <v>251</v>
      </c>
      <c r="D1160" s="55">
        <v>7.5399999999999995E-2</v>
      </c>
    </row>
    <row r="1161" spans="1:4" ht="24" x14ac:dyDescent="0.2">
      <c r="A1161" s="52">
        <v>5</v>
      </c>
      <c r="B1161" s="53" t="s">
        <v>366</v>
      </c>
      <c r="C1161" s="54" t="s">
        <v>318</v>
      </c>
      <c r="D1161" s="55">
        <v>8.5000000000000006E-2</v>
      </c>
    </row>
    <row r="1162" spans="1:4" ht="34.5" thickBot="1" x14ac:dyDescent="0.25">
      <c r="A1162" s="52">
        <v>6</v>
      </c>
      <c r="B1162" s="53" t="s">
        <v>367</v>
      </c>
      <c r="C1162" s="54" t="s">
        <v>368</v>
      </c>
      <c r="D1162" s="55">
        <v>3</v>
      </c>
    </row>
    <row r="1163" spans="1:4" x14ac:dyDescent="0.2">
      <c r="A1163" s="45"/>
      <c r="B1163" s="45"/>
      <c r="C1163" s="45"/>
      <c r="D1163" s="45"/>
    </row>
    <row r="1164" spans="1:4" x14ac:dyDescent="0.2">
      <c r="A1164" s="42"/>
      <c r="B1164" s="104" t="s">
        <v>369</v>
      </c>
      <c r="C1164" s="104"/>
      <c r="D1164" s="104"/>
    </row>
    <row r="1165" spans="1:4" ht="13.5" thickBot="1" x14ac:dyDescent="0.25">
      <c r="A1165" s="44"/>
      <c r="B1165" s="44"/>
      <c r="C1165" s="44"/>
      <c r="D1165" s="44"/>
    </row>
    <row r="1166" spans="1:4" ht="33.75" x14ac:dyDescent="0.2">
      <c r="A1166" s="46">
        <v>9</v>
      </c>
      <c r="B1166" s="47" t="s">
        <v>345</v>
      </c>
      <c r="C1166" s="48" t="s">
        <v>251</v>
      </c>
      <c r="D1166" s="49">
        <v>8.5000000000000006E-3</v>
      </c>
    </row>
    <row r="1167" spans="1:4" ht="56.25" x14ac:dyDescent="0.2">
      <c r="A1167" s="52">
        <v>10</v>
      </c>
      <c r="B1167" s="53" t="s">
        <v>272</v>
      </c>
      <c r="C1167" s="54" t="s">
        <v>253</v>
      </c>
      <c r="D1167" s="55">
        <v>5.4000000000000003E-3</v>
      </c>
    </row>
    <row r="1168" spans="1:4" ht="24" x14ac:dyDescent="0.2">
      <c r="A1168" s="52">
        <v>11</v>
      </c>
      <c r="B1168" s="53" t="s">
        <v>350</v>
      </c>
      <c r="C1168" s="54" t="s">
        <v>300</v>
      </c>
      <c r="D1168" s="55">
        <v>1.0999999999999999E-2</v>
      </c>
    </row>
    <row r="1169" spans="1:4" ht="24" x14ac:dyDescent="0.2">
      <c r="A1169" s="52">
        <v>12</v>
      </c>
      <c r="B1169" s="53" t="s">
        <v>347</v>
      </c>
      <c r="C1169" s="54" t="s">
        <v>255</v>
      </c>
      <c r="D1169" s="55">
        <v>0.02</v>
      </c>
    </row>
    <row r="1170" spans="1:4" x14ac:dyDescent="0.2">
      <c r="A1170" s="52">
        <v>13</v>
      </c>
      <c r="B1170" s="53" t="s">
        <v>564</v>
      </c>
      <c r="C1170" s="54" t="s">
        <v>269</v>
      </c>
      <c r="D1170" s="55">
        <v>8.3000000000000004E-2</v>
      </c>
    </row>
    <row r="1171" spans="1:4" ht="12.75" customHeight="1" x14ac:dyDescent="0.2">
      <c r="A1171" s="71"/>
      <c r="B1171" s="103" t="s">
        <v>370</v>
      </c>
      <c r="C1171" s="103"/>
      <c r="D1171" s="103"/>
    </row>
    <row r="1172" spans="1:4" ht="13.5" thickBot="1" x14ac:dyDescent="0.25">
      <c r="A1172" s="44"/>
      <c r="B1172" s="44"/>
      <c r="C1172" s="44"/>
      <c r="D1172" s="44"/>
    </row>
    <row r="1173" spans="1:4" ht="24" x14ac:dyDescent="0.2">
      <c r="A1173" s="46">
        <v>1</v>
      </c>
      <c r="B1173" s="47" t="s">
        <v>371</v>
      </c>
      <c r="C1173" s="48" t="s">
        <v>338</v>
      </c>
      <c r="D1173" s="49">
        <v>7.1999999999999995E-2</v>
      </c>
    </row>
    <row r="1174" spans="1:4" ht="22.5" x14ac:dyDescent="0.2">
      <c r="A1174" s="52">
        <v>2</v>
      </c>
      <c r="B1174" s="53" t="s">
        <v>372</v>
      </c>
      <c r="C1174" s="54" t="s">
        <v>338</v>
      </c>
      <c r="D1174" s="55">
        <v>7.1999999999999995E-2</v>
      </c>
    </row>
    <row r="1175" spans="1:4" ht="24.75" thickBot="1" x14ac:dyDescent="0.25">
      <c r="A1175" s="52">
        <v>3</v>
      </c>
      <c r="B1175" s="53" t="s">
        <v>347</v>
      </c>
      <c r="C1175" s="54" t="s">
        <v>255</v>
      </c>
      <c r="D1175" s="55">
        <v>8.5000000000000006E-2</v>
      </c>
    </row>
    <row r="1176" spans="1:4" x14ac:dyDescent="0.2">
      <c r="A1176" s="45"/>
      <c r="B1176" s="45"/>
      <c r="C1176" s="45"/>
      <c r="D1176" s="45"/>
    </row>
    <row r="1177" spans="1:4" ht="12.75" customHeight="1" x14ac:dyDescent="0.2">
      <c r="A1177" s="56"/>
      <c r="B1177" s="103" t="s">
        <v>595</v>
      </c>
      <c r="C1177" s="103"/>
      <c r="D1177" s="103"/>
    </row>
    <row r="1178" spans="1:4" x14ac:dyDescent="0.2">
      <c r="A1178" s="44"/>
      <c r="B1178" s="44"/>
      <c r="C1178" s="44"/>
      <c r="D1178" s="44"/>
    </row>
    <row r="1179" spans="1:4" ht="12.75" customHeight="1" x14ac:dyDescent="0.2">
      <c r="A1179" s="56"/>
      <c r="B1179" s="103" t="s">
        <v>330</v>
      </c>
      <c r="C1179" s="103"/>
      <c r="D1179" s="103"/>
    </row>
    <row r="1180" spans="1:4" ht="13.5" thickBot="1" x14ac:dyDescent="0.25">
      <c r="A1180" s="44"/>
      <c r="B1180" s="44"/>
      <c r="C1180" s="44"/>
      <c r="D1180" s="44"/>
    </row>
    <row r="1181" spans="1:4" ht="33.75" x14ac:dyDescent="0.2">
      <c r="A1181" s="46">
        <v>1</v>
      </c>
      <c r="B1181" s="47" t="s">
        <v>566</v>
      </c>
      <c r="C1181" s="48" t="s">
        <v>263</v>
      </c>
      <c r="D1181" s="49">
        <v>0.68600000000000005</v>
      </c>
    </row>
    <row r="1182" spans="1:4" ht="22.5" x14ac:dyDescent="0.2">
      <c r="A1182" s="52">
        <v>2</v>
      </c>
      <c r="B1182" s="53" t="s">
        <v>331</v>
      </c>
      <c r="C1182" s="54" t="s">
        <v>332</v>
      </c>
      <c r="D1182" s="55">
        <v>20.6</v>
      </c>
    </row>
    <row r="1183" spans="1:4" ht="22.5" x14ac:dyDescent="0.2">
      <c r="A1183" s="52">
        <v>3</v>
      </c>
      <c r="B1183" s="53" t="s">
        <v>333</v>
      </c>
      <c r="C1183" s="54" t="s">
        <v>300</v>
      </c>
      <c r="D1183" s="55">
        <v>0.68600000000000005</v>
      </c>
    </row>
    <row r="1184" spans="1:4" ht="24" x14ac:dyDescent="0.2">
      <c r="A1184" s="52">
        <v>4</v>
      </c>
      <c r="B1184" s="53" t="s">
        <v>334</v>
      </c>
      <c r="C1184" s="54" t="s">
        <v>300</v>
      </c>
      <c r="D1184" s="55">
        <v>0.68600000000000005</v>
      </c>
    </row>
    <row r="1185" spans="1:4" x14ac:dyDescent="0.2">
      <c r="A1185" s="52">
        <v>5</v>
      </c>
      <c r="B1185" s="53" t="s">
        <v>335</v>
      </c>
      <c r="C1185" s="54" t="s">
        <v>336</v>
      </c>
      <c r="D1185" s="55">
        <v>0.13850000000000001</v>
      </c>
    </row>
    <row r="1186" spans="1:4" ht="24" x14ac:dyDescent="0.2">
      <c r="A1186" s="52">
        <v>6</v>
      </c>
      <c r="B1186" s="53" t="s">
        <v>337</v>
      </c>
      <c r="C1186" s="54" t="s">
        <v>338</v>
      </c>
      <c r="D1186" s="55">
        <v>0.68600000000000005</v>
      </c>
    </row>
    <row r="1187" spans="1:4" ht="36" x14ac:dyDescent="0.2">
      <c r="A1187" s="52">
        <v>7</v>
      </c>
      <c r="B1187" s="53" t="s">
        <v>339</v>
      </c>
      <c r="C1187" s="54" t="s">
        <v>338</v>
      </c>
      <c r="D1187" s="55">
        <v>0.11700000000000001</v>
      </c>
    </row>
    <row r="1188" spans="1:4" ht="23.25" thickBot="1" x14ac:dyDescent="0.25">
      <c r="A1188" s="52">
        <v>8</v>
      </c>
      <c r="B1188" s="53" t="s">
        <v>340</v>
      </c>
      <c r="C1188" s="54" t="s">
        <v>338</v>
      </c>
      <c r="D1188" s="55">
        <v>0.68600000000000005</v>
      </c>
    </row>
    <row r="1189" spans="1:4" x14ac:dyDescent="0.2">
      <c r="A1189" s="45"/>
      <c r="B1189" s="45"/>
      <c r="C1189" s="45"/>
      <c r="D1189" s="45"/>
    </row>
    <row r="1190" spans="1:4" x14ac:dyDescent="0.2">
      <c r="A1190" s="42"/>
      <c r="B1190" s="104" t="s">
        <v>341</v>
      </c>
      <c r="C1190" s="104"/>
      <c r="D1190" s="104"/>
    </row>
    <row r="1191" spans="1:4" ht="13.5" thickBot="1" x14ac:dyDescent="0.25">
      <c r="A1191" s="44"/>
      <c r="B1191" s="44"/>
      <c r="C1191" s="44"/>
      <c r="D1191" s="44"/>
    </row>
    <row r="1192" spans="1:4" ht="33.75" x14ac:dyDescent="0.2">
      <c r="A1192" s="46">
        <v>9</v>
      </c>
      <c r="B1192" s="47" t="s">
        <v>342</v>
      </c>
      <c r="C1192" s="48" t="s">
        <v>343</v>
      </c>
      <c r="D1192" s="49">
        <v>0.33560000000000001</v>
      </c>
    </row>
    <row r="1193" spans="1:4" ht="13.5" thickBot="1" x14ac:dyDescent="0.25">
      <c r="A1193" s="52">
        <v>10</v>
      </c>
      <c r="B1193" s="53" t="s">
        <v>564</v>
      </c>
      <c r="C1193" s="54" t="s">
        <v>269</v>
      </c>
      <c r="D1193" s="55">
        <v>0.36599999999999999</v>
      </c>
    </row>
    <row r="1194" spans="1:4" x14ac:dyDescent="0.2">
      <c r="A1194" s="45"/>
      <c r="B1194" s="45"/>
      <c r="C1194" s="45"/>
      <c r="D1194" s="45"/>
    </row>
    <row r="1195" spans="1:4" x14ac:dyDescent="0.2">
      <c r="A1195" s="42"/>
      <c r="B1195" s="104" t="s">
        <v>344</v>
      </c>
      <c r="C1195" s="104"/>
      <c r="D1195" s="104"/>
    </row>
    <row r="1196" spans="1:4" ht="13.5" thickBot="1" x14ac:dyDescent="0.25">
      <c r="A1196" s="44"/>
      <c r="B1196" s="44"/>
      <c r="C1196" s="44"/>
      <c r="D1196" s="44"/>
    </row>
    <row r="1197" spans="1:4" ht="33.75" x14ac:dyDescent="0.2">
      <c r="A1197" s="46">
        <v>11</v>
      </c>
      <c r="B1197" s="47" t="s">
        <v>345</v>
      </c>
      <c r="C1197" s="48" t="s">
        <v>251</v>
      </c>
      <c r="D1197" s="49">
        <v>3.8699999999999998E-2</v>
      </c>
    </row>
    <row r="1198" spans="1:4" ht="56.25" x14ac:dyDescent="0.2">
      <c r="A1198" s="52">
        <v>12</v>
      </c>
      <c r="B1198" s="53" t="s">
        <v>272</v>
      </c>
      <c r="C1198" s="54" t="s">
        <v>253</v>
      </c>
      <c r="D1198" s="55">
        <v>2.5000000000000001E-2</v>
      </c>
    </row>
    <row r="1199" spans="1:4" ht="22.5" x14ac:dyDescent="0.2">
      <c r="A1199" s="52">
        <v>13</v>
      </c>
      <c r="B1199" s="53" t="s">
        <v>346</v>
      </c>
      <c r="C1199" s="54" t="s">
        <v>300</v>
      </c>
      <c r="D1199" s="55">
        <v>6.8000000000000005E-2</v>
      </c>
    </row>
    <row r="1200" spans="1:4" ht="24.75" thickBot="1" x14ac:dyDescent="0.25">
      <c r="A1200" s="52">
        <v>14</v>
      </c>
      <c r="B1200" s="53" t="s">
        <v>347</v>
      </c>
      <c r="C1200" s="54" t="s">
        <v>255</v>
      </c>
      <c r="D1200" s="55">
        <v>0.13400000000000001</v>
      </c>
    </row>
    <row r="1201" spans="1:4" x14ac:dyDescent="0.2">
      <c r="A1201" s="45"/>
      <c r="B1201" s="45"/>
      <c r="C1201" s="45"/>
      <c r="D1201" s="45"/>
    </row>
    <row r="1202" spans="1:4" x14ac:dyDescent="0.2">
      <c r="A1202" s="42"/>
      <c r="B1202" s="104" t="s">
        <v>348</v>
      </c>
      <c r="C1202" s="104"/>
      <c r="D1202" s="104"/>
    </row>
    <row r="1203" spans="1:4" ht="13.5" thickBot="1" x14ac:dyDescent="0.25">
      <c r="A1203" s="44"/>
      <c r="B1203" s="44"/>
      <c r="C1203" s="44"/>
      <c r="D1203" s="44"/>
    </row>
    <row r="1204" spans="1:4" ht="33.75" x14ac:dyDescent="0.2">
      <c r="A1204" s="46">
        <v>15</v>
      </c>
      <c r="B1204" s="47" t="s">
        <v>262</v>
      </c>
      <c r="C1204" s="48" t="s">
        <v>263</v>
      </c>
      <c r="D1204" s="49">
        <v>1.0500000000000001E-2</v>
      </c>
    </row>
    <row r="1205" spans="1:4" ht="56.25" x14ac:dyDescent="0.2">
      <c r="A1205" s="52">
        <v>16</v>
      </c>
      <c r="B1205" s="53" t="s">
        <v>265</v>
      </c>
      <c r="C1205" s="54" t="s">
        <v>259</v>
      </c>
      <c r="D1205" s="55">
        <v>1.4E-2</v>
      </c>
    </row>
    <row r="1206" spans="1:4" ht="33.75" x14ac:dyDescent="0.2">
      <c r="A1206" s="52">
        <v>17</v>
      </c>
      <c r="B1206" s="53" t="s">
        <v>349</v>
      </c>
      <c r="C1206" s="54" t="s">
        <v>251</v>
      </c>
      <c r="D1206" s="55">
        <v>0.17199999999999999</v>
      </c>
    </row>
    <row r="1207" spans="1:4" ht="56.25" x14ac:dyDescent="0.2">
      <c r="A1207" s="52">
        <v>18</v>
      </c>
      <c r="B1207" s="53" t="s">
        <v>272</v>
      </c>
      <c r="C1207" s="54" t="s">
        <v>253</v>
      </c>
      <c r="D1207" s="55">
        <v>0.1</v>
      </c>
    </row>
    <row r="1208" spans="1:4" ht="33.75" x14ac:dyDescent="0.2">
      <c r="A1208" s="52">
        <v>19</v>
      </c>
      <c r="B1208" s="53" t="s">
        <v>345</v>
      </c>
      <c r="C1208" s="54" t="s">
        <v>251</v>
      </c>
      <c r="D1208" s="55">
        <v>7.0000000000000001E-3</v>
      </c>
    </row>
    <row r="1209" spans="1:4" ht="56.25" x14ac:dyDescent="0.2">
      <c r="A1209" s="52">
        <v>20</v>
      </c>
      <c r="B1209" s="53" t="s">
        <v>272</v>
      </c>
      <c r="C1209" s="54" t="s">
        <v>253</v>
      </c>
      <c r="D1209" s="55">
        <v>5.0000000000000001E-3</v>
      </c>
    </row>
    <row r="1210" spans="1:4" ht="24" x14ac:dyDescent="0.2">
      <c r="A1210" s="52">
        <v>21</v>
      </c>
      <c r="B1210" s="53" t="s">
        <v>350</v>
      </c>
      <c r="C1210" s="54" t="s">
        <v>300</v>
      </c>
      <c r="D1210" s="55">
        <v>4.1999999999999997E-3</v>
      </c>
    </row>
    <row r="1211" spans="1:4" ht="24" x14ac:dyDescent="0.2">
      <c r="A1211" s="52">
        <v>22</v>
      </c>
      <c r="B1211" s="53" t="s">
        <v>347</v>
      </c>
      <c r="C1211" s="54" t="s">
        <v>255</v>
      </c>
      <c r="D1211" s="55">
        <v>1.2999999999999999E-2</v>
      </c>
    </row>
    <row r="1212" spans="1:4" x14ac:dyDescent="0.2">
      <c r="A1212" s="52">
        <v>23</v>
      </c>
      <c r="B1212" s="53" t="s">
        <v>564</v>
      </c>
      <c r="C1212" s="54" t="s">
        <v>269</v>
      </c>
      <c r="D1212" s="55">
        <v>5.1999999999999998E-2</v>
      </c>
    </row>
    <row r="1213" spans="1:4" ht="12.75" customHeight="1" x14ac:dyDescent="0.2">
      <c r="A1213" s="71"/>
      <c r="B1213" s="103" t="s">
        <v>351</v>
      </c>
      <c r="C1213" s="103"/>
      <c r="D1213" s="103"/>
    </row>
    <row r="1214" spans="1:4" ht="13.5" thickBot="1" x14ac:dyDescent="0.25">
      <c r="A1214" s="44"/>
      <c r="B1214" s="44"/>
      <c r="C1214" s="44"/>
      <c r="D1214" s="44"/>
    </row>
    <row r="1215" spans="1:4" ht="22.5" x14ac:dyDescent="0.2">
      <c r="A1215" s="46">
        <v>1</v>
      </c>
      <c r="B1215" s="47" t="s">
        <v>352</v>
      </c>
      <c r="C1215" s="48" t="s">
        <v>255</v>
      </c>
      <c r="D1215" s="49">
        <v>7.7999999999999996E-3</v>
      </c>
    </row>
    <row r="1216" spans="1:4" x14ac:dyDescent="0.2">
      <c r="A1216" s="52">
        <v>2</v>
      </c>
      <c r="B1216" s="53" t="s">
        <v>353</v>
      </c>
      <c r="C1216" s="54" t="s">
        <v>354</v>
      </c>
      <c r="D1216" s="55">
        <v>2</v>
      </c>
    </row>
    <row r="1217" spans="1:4" ht="22.5" x14ac:dyDescent="0.2">
      <c r="A1217" s="52">
        <v>3</v>
      </c>
      <c r="B1217" s="53" t="s">
        <v>355</v>
      </c>
      <c r="C1217" s="54" t="s">
        <v>255</v>
      </c>
      <c r="D1217" s="55">
        <v>3.6400000000000002E-2</v>
      </c>
    </row>
    <row r="1218" spans="1:4" ht="12.75" customHeight="1" x14ac:dyDescent="0.2">
      <c r="A1218" s="71"/>
      <c r="B1218" s="103" t="s">
        <v>356</v>
      </c>
      <c r="C1218" s="103"/>
      <c r="D1218" s="103"/>
    </row>
    <row r="1219" spans="1:4" ht="13.5" thickBot="1" x14ac:dyDescent="0.25">
      <c r="A1219" s="44"/>
      <c r="B1219" s="44"/>
      <c r="C1219" s="44"/>
      <c r="D1219" s="44"/>
    </row>
    <row r="1220" spans="1:4" ht="22.5" x14ac:dyDescent="0.2">
      <c r="A1220" s="46">
        <v>1</v>
      </c>
      <c r="B1220" s="47" t="s">
        <v>357</v>
      </c>
      <c r="C1220" s="48" t="s">
        <v>358</v>
      </c>
      <c r="D1220" s="49">
        <v>0.1</v>
      </c>
    </row>
    <row r="1221" spans="1:4" ht="24" x14ac:dyDescent="0.2">
      <c r="A1221" s="52">
        <v>2</v>
      </c>
      <c r="B1221" s="53" t="s">
        <v>359</v>
      </c>
      <c r="C1221" s="54" t="s">
        <v>338</v>
      </c>
      <c r="D1221" s="55">
        <v>0.02</v>
      </c>
    </row>
    <row r="1222" spans="1:4" x14ac:dyDescent="0.2">
      <c r="A1222" s="52">
        <v>3</v>
      </c>
      <c r="B1222" s="53" t="s">
        <v>565</v>
      </c>
      <c r="C1222" s="54" t="s">
        <v>269</v>
      </c>
      <c r="D1222" s="55">
        <v>5.0000000000000001E-3</v>
      </c>
    </row>
    <row r="1223" spans="1:4" ht="12.75" customHeight="1" x14ac:dyDescent="0.2">
      <c r="A1223" s="71"/>
      <c r="B1223" s="103" t="s">
        <v>360</v>
      </c>
      <c r="C1223" s="103"/>
      <c r="D1223" s="103"/>
    </row>
    <row r="1224" spans="1:4" ht="13.5" thickBot="1" x14ac:dyDescent="0.25">
      <c r="A1224" s="44"/>
      <c r="B1224" s="44"/>
      <c r="C1224" s="44"/>
      <c r="D1224" s="44"/>
    </row>
    <row r="1225" spans="1:4" ht="22.5" x14ac:dyDescent="0.2">
      <c r="A1225" s="46">
        <v>1</v>
      </c>
      <c r="B1225" s="47" t="s">
        <v>361</v>
      </c>
      <c r="C1225" s="48" t="s">
        <v>362</v>
      </c>
      <c r="D1225" s="49">
        <v>0.2</v>
      </c>
    </row>
    <row r="1226" spans="1:4" x14ac:dyDescent="0.2">
      <c r="A1226" s="52">
        <v>2</v>
      </c>
      <c r="B1226" s="53" t="s">
        <v>363</v>
      </c>
      <c r="C1226" s="54" t="s">
        <v>364</v>
      </c>
      <c r="D1226" s="55">
        <v>1.4</v>
      </c>
    </row>
    <row r="1227" spans="1:4" ht="56.25" x14ac:dyDescent="0.2">
      <c r="A1227" s="52">
        <v>3</v>
      </c>
      <c r="B1227" s="53" t="s">
        <v>265</v>
      </c>
      <c r="C1227" s="54" t="s">
        <v>259</v>
      </c>
      <c r="D1227" s="55">
        <v>3.3000000000000002E-2</v>
      </c>
    </row>
    <row r="1228" spans="1:4" ht="33.75" x14ac:dyDescent="0.2">
      <c r="A1228" s="52">
        <v>4</v>
      </c>
      <c r="B1228" s="53" t="s">
        <v>365</v>
      </c>
      <c r="C1228" s="54" t="s">
        <v>251</v>
      </c>
      <c r="D1228" s="55">
        <v>7.5399999999999995E-2</v>
      </c>
    </row>
    <row r="1229" spans="1:4" ht="24" x14ac:dyDescent="0.2">
      <c r="A1229" s="52">
        <v>5</v>
      </c>
      <c r="B1229" s="53" t="s">
        <v>366</v>
      </c>
      <c r="C1229" s="54" t="s">
        <v>318</v>
      </c>
      <c r="D1229" s="55">
        <v>8.5000000000000006E-2</v>
      </c>
    </row>
    <row r="1230" spans="1:4" ht="34.5" thickBot="1" x14ac:dyDescent="0.25">
      <c r="A1230" s="52">
        <v>6</v>
      </c>
      <c r="B1230" s="53" t="s">
        <v>367</v>
      </c>
      <c r="C1230" s="54" t="s">
        <v>368</v>
      </c>
      <c r="D1230" s="55">
        <v>3</v>
      </c>
    </row>
    <row r="1231" spans="1:4" x14ac:dyDescent="0.2">
      <c r="A1231" s="45"/>
      <c r="B1231" s="45"/>
      <c r="C1231" s="45"/>
      <c r="D1231" s="45"/>
    </row>
    <row r="1232" spans="1:4" x14ac:dyDescent="0.2">
      <c r="A1232" s="42"/>
      <c r="B1232" s="104" t="s">
        <v>369</v>
      </c>
      <c r="C1232" s="104"/>
      <c r="D1232" s="104"/>
    </row>
    <row r="1233" spans="1:4" ht="13.5" thickBot="1" x14ac:dyDescent="0.25">
      <c r="A1233" s="44"/>
      <c r="B1233" s="44"/>
      <c r="C1233" s="44"/>
      <c r="D1233" s="44"/>
    </row>
    <row r="1234" spans="1:4" ht="33.75" x14ac:dyDescent="0.2">
      <c r="A1234" s="46">
        <v>9</v>
      </c>
      <c r="B1234" s="47" t="s">
        <v>345</v>
      </c>
      <c r="C1234" s="48" t="s">
        <v>251</v>
      </c>
      <c r="D1234" s="49">
        <v>8.5000000000000006E-3</v>
      </c>
    </row>
    <row r="1235" spans="1:4" ht="56.25" x14ac:dyDescent="0.2">
      <c r="A1235" s="52">
        <v>10</v>
      </c>
      <c r="B1235" s="53" t="s">
        <v>272</v>
      </c>
      <c r="C1235" s="54" t="s">
        <v>253</v>
      </c>
      <c r="D1235" s="55">
        <v>5.4000000000000003E-3</v>
      </c>
    </row>
    <row r="1236" spans="1:4" ht="24" x14ac:dyDescent="0.2">
      <c r="A1236" s="52">
        <v>11</v>
      </c>
      <c r="B1236" s="53" t="s">
        <v>350</v>
      </c>
      <c r="C1236" s="54" t="s">
        <v>300</v>
      </c>
      <c r="D1236" s="55">
        <v>1.0999999999999999E-2</v>
      </c>
    </row>
    <row r="1237" spans="1:4" ht="24" x14ac:dyDescent="0.2">
      <c r="A1237" s="52">
        <v>12</v>
      </c>
      <c r="B1237" s="53" t="s">
        <v>347</v>
      </c>
      <c r="C1237" s="54" t="s">
        <v>255</v>
      </c>
      <c r="D1237" s="55">
        <v>0.02</v>
      </c>
    </row>
    <row r="1238" spans="1:4" x14ac:dyDescent="0.2">
      <c r="A1238" s="52">
        <v>13</v>
      </c>
      <c r="B1238" s="53" t="s">
        <v>268</v>
      </c>
      <c r="C1238" s="54" t="s">
        <v>269</v>
      </c>
      <c r="D1238" s="55">
        <v>8.3000000000000004E-2</v>
      </c>
    </row>
    <row r="1239" spans="1:4" ht="12.75" customHeight="1" x14ac:dyDescent="0.2">
      <c r="A1239" s="71"/>
      <c r="B1239" s="103" t="s">
        <v>370</v>
      </c>
      <c r="C1239" s="103"/>
      <c r="D1239" s="103"/>
    </row>
    <row r="1240" spans="1:4" ht="13.5" thickBot="1" x14ac:dyDescent="0.25">
      <c r="A1240" s="44"/>
      <c r="B1240" s="44"/>
      <c r="C1240" s="44"/>
      <c r="D1240" s="44"/>
    </row>
    <row r="1241" spans="1:4" ht="24" x14ac:dyDescent="0.2">
      <c r="A1241" s="46">
        <v>1</v>
      </c>
      <c r="B1241" s="47" t="s">
        <v>371</v>
      </c>
      <c r="C1241" s="48" t="s">
        <v>338</v>
      </c>
      <c r="D1241" s="49">
        <v>7.1999999999999995E-2</v>
      </c>
    </row>
    <row r="1242" spans="1:4" ht="22.5" x14ac:dyDescent="0.2">
      <c r="A1242" s="52">
        <v>2</v>
      </c>
      <c r="B1242" s="53" t="s">
        <v>372</v>
      </c>
      <c r="C1242" s="54" t="s">
        <v>338</v>
      </c>
      <c r="D1242" s="55">
        <v>7.1999999999999995E-2</v>
      </c>
    </row>
    <row r="1243" spans="1:4" ht="24" x14ac:dyDescent="0.2">
      <c r="A1243" s="52">
        <v>3</v>
      </c>
      <c r="B1243" s="53" t="s">
        <v>347</v>
      </c>
      <c r="C1243" s="54" t="s">
        <v>255</v>
      </c>
      <c r="D1243" s="55">
        <v>8.5000000000000006E-2</v>
      </c>
    </row>
    <row r="1244" spans="1:4" ht="12.75" customHeight="1" x14ac:dyDescent="0.2">
      <c r="A1244" s="71"/>
      <c r="B1244" s="103" t="s">
        <v>283</v>
      </c>
      <c r="C1244" s="103"/>
      <c r="D1244" s="103"/>
    </row>
    <row r="1245" spans="1:4" x14ac:dyDescent="0.2">
      <c r="A1245" s="44"/>
      <c r="B1245" s="44"/>
      <c r="C1245" s="44"/>
      <c r="D1245" s="44"/>
    </row>
    <row r="1246" spans="1:4" ht="12.75" customHeight="1" x14ac:dyDescent="0.2">
      <c r="A1246" s="56"/>
      <c r="B1246" s="103" t="s">
        <v>330</v>
      </c>
      <c r="C1246" s="103"/>
      <c r="D1246" s="103"/>
    </row>
    <row r="1247" spans="1:4" ht="13.5" thickBot="1" x14ac:dyDescent="0.25">
      <c r="A1247" s="44"/>
      <c r="B1247" s="44"/>
      <c r="C1247" s="44"/>
      <c r="D1247" s="44"/>
    </row>
    <row r="1248" spans="1:4" ht="33.75" x14ac:dyDescent="0.2">
      <c r="A1248" s="46">
        <v>1</v>
      </c>
      <c r="B1248" s="47" t="s">
        <v>566</v>
      </c>
      <c r="C1248" s="48" t="s">
        <v>263</v>
      </c>
      <c r="D1248" s="49">
        <v>0.68600000000000005</v>
      </c>
    </row>
    <row r="1249" spans="1:4" ht="22.5" x14ac:dyDescent="0.2">
      <c r="A1249" s="52">
        <v>2</v>
      </c>
      <c r="B1249" s="53" t="s">
        <v>331</v>
      </c>
      <c r="C1249" s="54" t="s">
        <v>332</v>
      </c>
      <c r="D1249" s="55">
        <v>20.6</v>
      </c>
    </row>
    <row r="1250" spans="1:4" ht="22.5" x14ac:dyDescent="0.2">
      <c r="A1250" s="52">
        <v>3</v>
      </c>
      <c r="B1250" s="53" t="s">
        <v>333</v>
      </c>
      <c r="C1250" s="54" t="s">
        <v>300</v>
      </c>
      <c r="D1250" s="55">
        <v>0.68600000000000005</v>
      </c>
    </row>
    <row r="1251" spans="1:4" ht="24" x14ac:dyDescent="0.2">
      <c r="A1251" s="52">
        <v>4</v>
      </c>
      <c r="B1251" s="53" t="s">
        <v>334</v>
      </c>
      <c r="C1251" s="54" t="s">
        <v>300</v>
      </c>
      <c r="D1251" s="55">
        <v>0.68600000000000005</v>
      </c>
    </row>
    <row r="1252" spans="1:4" x14ac:dyDescent="0.2">
      <c r="A1252" s="52">
        <v>5</v>
      </c>
      <c r="B1252" s="53" t="s">
        <v>335</v>
      </c>
      <c r="C1252" s="54" t="s">
        <v>336</v>
      </c>
      <c r="D1252" s="55">
        <v>0.13850000000000001</v>
      </c>
    </row>
    <row r="1253" spans="1:4" ht="24" x14ac:dyDescent="0.2">
      <c r="A1253" s="52">
        <v>6</v>
      </c>
      <c r="B1253" s="53" t="s">
        <v>337</v>
      </c>
      <c r="C1253" s="54" t="s">
        <v>338</v>
      </c>
      <c r="D1253" s="55">
        <v>0.68600000000000005</v>
      </c>
    </row>
    <row r="1254" spans="1:4" ht="36" x14ac:dyDescent="0.2">
      <c r="A1254" s="52">
        <v>7</v>
      </c>
      <c r="B1254" s="53" t="s">
        <v>339</v>
      </c>
      <c r="C1254" s="54" t="s">
        <v>338</v>
      </c>
      <c r="D1254" s="55">
        <v>0.11700000000000001</v>
      </c>
    </row>
    <row r="1255" spans="1:4" ht="23.25" thickBot="1" x14ac:dyDescent="0.25">
      <c r="A1255" s="52">
        <v>8</v>
      </c>
      <c r="B1255" s="53" t="s">
        <v>340</v>
      </c>
      <c r="C1255" s="54" t="s">
        <v>338</v>
      </c>
      <c r="D1255" s="55">
        <v>0.68600000000000005</v>
      </c>
    </row>
    <row r="1256" spans="1:4" x14ac:dyDescent="0.2">
      <c r="A1256" s="45"/>
      <c r="B1256" s="45"/>
      <c r="C1256" s="45"/>
      <c r="D1256" s="45"/>
    </row>
    <row r="1257" spans="1:4" x14ac:dyDescent="0.2">
      <c r="A1257" s="42"/>
      <c r="B1257" s="104" t="s">
        <v>341</v>
      </c>
      <c r="C1257" s="104"/>
      <c r="D1257" s="104"/>
    </row>
    <row r="1258" spans="1:4" ht="13.5" thickBot="1" x14ac:dyDescent="0.25">
      <c r="A1258" s="44"/>
      <c r="B1258" s="44"/>
      <c r="C1258" s="44"/>
      <c r="D1258" s="44"/>
    </row>
    <row r="1259" spans="1:4" ht="33.75" x14ac:dyDescent="0.2">
      <c r="A1259" s="46">
        <v>9</v>
      </c>
      <c r="B1259" s="47" t="s">
        <v>342</v>
      </c>
      <c r="C1259" s="48" t="s">
        <v>343</v>
      </c>
      <c r="D1259" s="49">
        <v>0.33560000000000001</v>
      </c>
    </row>
    <row r="1260" spans="1:4" ht="13.5" thickBot="1" x14ac:dyDescent="0.25">
      <c r="A1260" s="52">
        <v>10</v>
      </c>
      <c r="B1260" s="53" t="s">
        <v>569</v>
      </c>
      <c r="C1260" s="54" t="s">
        <v>269</v>
      </c>
      <c r="D1260" s="55">
        <v>0.36599999999999999</v>
      </c>
    </row>
    <row r="1261" spans="1:4" x14ac:dyDescent="0.2">
      <c r="A1261" s="45"/>
      <c r="B1261" s="45"/>
      <c r="C1261" s="45"/>
      <c r="D1261" s="45"/>
    </row>
    <row r="1262" spans="1:4" x14ac:dyDescent="0.2">
      <c r="A1262" s="42"/>
      <c r="B1262" s="104" t="s">
        <v>344</v>
      </c>
      <c r="C1262" s="104"/>
      <c r="D1262" s="104"/>
    </row>
    <row r="1263" spans="1:4" ht="13.5" thickBot="1" x14ac:dyDescent="0.25">
      <c r="A1263" s="44"/>
      <c r="B1263" s="44"/>
      <c r="C1263" s="44"/>
      <c r="D1263" s="44"/>
    </row>
    <row r="1264" spans="1:4" ht="33.75" x14ac:dyDescent="0.2">
      <c r="A1264" s="46">
        <v>11</v>
      </c>
      <c r="B1264" s="47" t="s">
        <v>345</v>
      </c>
      <c r="C1264" s="48" t="s">
        <v>251</v>
      </c>
      <c r="D1264" s="49">
        <v>3.8699999999999998E-2</v>
      </c>
    </row>
    <row r="1265" spans="1:4" ht="56.25" x14ac:dyDescent="0.2">
      <c r="A1265" s="52">
        <v>12</v>
      </c>
      <c r="B1265" s="53" t="s">
        <v>272</v>
      </c>
      <c r="C1265" s="54" t="s">
        <v>253</v>
      </c>
      <c r="D1265" s="55">
        <v>2.5000000000000001E-2</v>
      </c>
    </row>
    <row r="1266" spans="1:4" ht="22.5" x14ac:dyDescent="0.2">
      <c r="A1266" s="52">
        <v>13</v>
      </c>
      <c r="B1266" s="53" t="s">
        <v>346</v>
      </c>
      <c r="C1266" s="54" t="s">
        <v>300</v>
      </c>
      <c r="D1266" s="55">
        <v>6.8000000000000005E-2</v>
      </c>
    </row>
    <row r="1267" spans="1:4" ht="24.75" thickBot="1" x14ac:dyDescent="0.25">
      <c r="A1267" s="52">
        <v>14</v>
      </c>
      <c r="B1267" s="53" t="s">
        <v>347</v>
      </c>
      <c r="C1267" s="54" t="s">
        <v>255</v>
      </c>
      <c r="D1267" s="55">
        <v>0.13400000000000001</v>
      </c>
    </row>
    <row r="1268" spans="1:4" x14ac:dyDescent="0.2">
      <c r="A1268" s="45"/>
      <c r="B1268" s="45"/>
      <c r="C1268" s="45"/>
      <c r="D1268" s="45"/>
    </row>
    <row r="1269" spans="1:4" x14ac:dyDescent="0.2">
      <c r="A1269" s="42"/>
      <c r="B1269" s="104" t="s">
        <v>348</v>
      </c>
      <c r="C1269" s="104"/>
      <c r="D1269" s="104"/>
    </row>
    <row r="1270" spans="1:4" ht="13.5" thickBot="1" x14ac:dyDescent="0.25">
      <c r="A1270" s="44"/>
      <c r="B1270" s="44"/>
      <c r="C1270" s="44"/>
      <c r="D1270" s="44"/>
    </row>
    <row r="1271" spans="1:4" ht="33.75" x14ac:dyDescent="0.2">
      <c r="A1271" s="46">
        <v>15</v>
      </c>
      <c r="B1271" s="47" t="s">
        <v>262</v>
      </c>
      <c r="C1271" s="48" t="s">
        <v>263</v>
      </c>
      <c r="D1271" s="49">
        <v>1.0500000000000001E-2</v>
      </c>
    </row>
    <row r="1272" spans="1:4" ht="56.25" x14ac:dyDescent="0.2">
      <c r="A1272" s="52">
        <v>16</v>
      </c>
      <c r="B1272" s="53" t="s">
        <v>265</v>
      </c>
      <c r="C1272" s="54" t="s">
        <v>259</v>
      </c>
      <c r="D1272" s="55">
        <v>1.4E-2</v>
      </c>
    </row>
    <row r="1273" spans="1:4" ht="33.75" x14ac:dyDescent="0.2">
      <c r="A1273" s="52">
        <v>17</v>
      </c>
      <c r="B1273" s="53" t="s">
        <v>349</v>
      </c>
      <c r="C1273" s="54" t="s">
        <v>251</v>
      </c>
      <c r="D1273" s="55">
        <v>0.17199999999999999</v>
      </c>
    </row>
    <row r="1274" spans="1:4" ht="56.25" x14ac:dyDescent="0.2">
      <c r="A1274" s="52">
        <v>18</v>
      </c>
      <c r="B1274" s="53" t="s">
        <v>272</v>
      </c>
      <c r="C1274" s="54" t="s">
        <v>253</v>
      </c>
      <c r="D1274" s="55">
        <v>0.1</v>
      </c>
    </row>
    <row r="1275" spans="1:4" ht="33.75" x14ac:dyDescent="0.2">
      <c r="A1275" s="52">
        <v>19</v>
      </c>
      <c r="B1275" s="53" t="s">
        <v>345</v>
      </c>
      <c r="C1275" s="54" t="s">
        <v>251</v>
      </c>
      <c r="D1275" s="55">
        <v>7.0000000000000001E-3</v>
      </c>
    </row>
    <row r="1276" spans="1:4" ht="56.25" x14ac:dyDescent="0.2">
      <c r="A1276" s="52">
        <v>20</v>
      </c>
      <c r="B1276" s="53" t="s">
        <v>272</v>
      </c>
      <c r="C1276" s="54" t="s">
        <v>253</v>
      </c>
      <c r="D1276" s="55">
        <v>5.0000000000000001E-3</v>
      </c>
    </row>
    <row r="1277" spans="1:4" ht="24" x14ac:dyDescent="0.2">
      <c r="A1277" s="52">
        <v>21</v>
      </c>
      <c r="B1277" s="53" t="s">
        <v>350</v>
      </c>
      <c r="C1277" s="54" t="s">
        <v>300</v>
      </c>
      <c r="D1277" s="55">
        <v>4.1999999999999997E-3</v>
      </c>
    </row>
    <row r="1278" spans="1:4" ht="24" x14ac:dyDescent="0.2">
      <c r="A1278" s="52">
        <v>22</v>
      </c>
      <c r="B1278" s="53" t="s">
        <v>347</v>
      </c>
      <c r="C1278" s="54" t="s">
        <v>255</v>
      </c>
      <c r="D1278" s="55">
        <v>1.2999999999999999E-2</v>
      </c>
    </row>
    <row r="1279" spans="1:4" x14ac:dyDescent="0.2">
      <c r="A1279" s="52">
        <v>23</v>
      </c>
      <c r="B1279" s="53" t="s">
        <v>564</v>
      </c>
      <c r="C1279" s="54" t="s">
        <v>269</v>
      </c>
      <c r="D1279" s="55">
        <v>5.1999999999999998E-2</v>
      </c>
    </row>
    <row r="1280" spans="1:4" ht="12.75" customHeight="1" x14ac:dyDescent="0.2">
      <c r="A1280" s="71"/>
      <c r="B1280" s="103" t="s">
        <v>351</v>
      </c>
      <c r="C1280" s="103"/>
      <c r="D1280" s="103"/>
    </row>
    <row r="1281" spans="1:4" ht="13.5" thickBot="1" x14ac:dyDescent="0.25">
      <c r="A1281" s="44"/>
      <c r="B1281" s="44"/>
      <c r="C1281" s="44"/>
      <c r="D1281" s="44"/>
    </row>
    <row r="1282" spans="1:4" ht="22.5" x14ac:dyDescent="0.2">
      <c r="A1282" s="46">
        <v>1</v>
      </c>
      <c r="B1282" s="47" t="s">
        <v>352</v>
      </c>
      <c r="C1282" s="48" t="s">
        <v>255</v>
      </c>
      <c r="D1282" s="49">
        <v>7.7999999999999996E-3</v>
      </c>
    </row>
    <row r="1283" spans="1:4" x14ac:dyDescent="0.2">
      <c r="A1283" s="52">
        <v>2</v>
      </c>
      <c r="B1283" s="53" t="s">
        <v>353</v>
      </c>
      <c r="C1283" s="54" t="s">
        <v>354</v>
      </c>
      <c r="D1283" s="55">
        <v>2</v>
      </c>
    </row>
    <row r="1284" spans="1:4" ht="22.5" x14ac:dyDescent="0.2">
      <c r="A1284" s="52">
        <v>3</v>
      </c>
      <c r="B1284" s="53" t="s">
        <v>355</v>
      </c>
      <c r="C1284" s="54" t="s">
        <v>255</v>
      </c>
      <c r="D1284" s="55">
        <v>3.6400000000000002E-2</v>
      </c>
    </row>
    <row r="1285" spans="1:4" ht="12.75" customHeight="1" x14ac:dyDescent="0.2">
      <c r="A1285" s="71"/>
      <c r="B1285" s="103" t="s">
        <v>356</v>
      </c>
      <c r="C1285" s="103"/>
      <c r="D1285" s="103"/>
    </row>
    <row r="1286" spans="1:4" ht="13.5" thickBot="1" x14ac:dyDescent="0.25">
      <c r="A1286" s="44"/>
      <c r="B1286" s="44"/>
      <c r="C1286" s="44"/>
      <c r="D1286" s="44"/>
    </row>
    <row r="1287" spans="1:4" ht="22.5" x14ac:dyDescent="0.2">
      <c r="A1287" s="46">
        <v>1</v>
      </c>
      <c r="B1287" s="47" t="s">
        <v>357</v>
      </c>
      <c r="C1287" s="48" t="s">
        <v>358</v>
      </c>
      <c r="D1287" s="49">
        <v>0.1</v>
      </c>
    </row>
    <row r="1288" spans="1:4" ht="24" x14ac:dyDescent="0.2">
      <c r="A1288" s="52">
        <v>2</v>
      </c>
      <c r="B1288" s="53" t="s">
        <v>359</v>
      </c>
      <c r="C1288" s="54" t="s">
        <v>338</v>
      </c>
      <c r="D1288" s="55">
        <v>0.02</v>
      </c>
    </row>
    <row r="1289" spans="1:4" x14ac:dyDescent="0.2">
      <c r="A1289" s="52">
        <v>3</v>
      </c>
      <c r="B1289" s="53" t="s">
        <v>565</v>
      </c>
      <c r="C1289" s="54" t="s">
        <v>269</v>
      </c>
      <c r="D1289" s="55">
        <v>5.0000000000000001E-3</v>
      </c>
    </row>
    <row r="1290" spans="1:4" ht="12.75" customHeight="1" x14ac:dyDescent="0.2">
      <c r="A1290" s="71"/>
      <c r="B1290" s="103" t="s">
        <v>360</v>
      </c>
      <c r="C1290" s="103"/>
      <c r="D1290" s="103"/>
    </row>
    <row r="1291" spans="1:4" ht="13.5" thickBot="1" x14ac:dyDescent="0.25">
      <c r="A1291" s="44"/>
      <c r="B1291" s="44"/>
      <c r="C1291" s="44"/>
      <c r="D1291" s="44"/>
    </row>
    <row r="1292" spans="1:4" ht="22.5" x14ac:dyDescent="0.2">
      <c r="A1292" s="46">
        <v>1</v>
      </c>
      <c r="B1292" s="47" t="s">
        <v>361</v>
      </c>
      <c r="C1292" s="48" t="s">
        <v>362</v>
      </c>
      <c r="D1292" s="49">
        <v>0.2</v>
      </c>
    </row>
    <row r="1293" spans="1:4" x14ac:dyDescent="0.2">
      <c r="A1293" s="52">
        <v>2</v>
      </c>
      <c r="B1293" s="53" t="s">
        <v>363</v>
      </c>
      <c r="C1293" s="54" t="s">
        <v>364</v>
      </c>
      <c r="D1293" s="55">
        <v>1.4</v>
      </c>
    </row>
    <row r="1294" spans="1:4" ht="56.25" x14ac:dyDescent="0.2">
      <c r="A1294" s="52">
        <v>3</v>
      </c>
      <c r="B1294" s="53" t="s">
        <v>265</v>
      </c>
      <c r="C1294" s="54" t="s">
        <v>259</v>
      </c>
      <c r="D1294" s="55">
        <v>3.3000000000000002E-2</v>
      </c>
    </row>
    <row r="1295" spans="1:4" ht="33.75" x14ac:dyDescent="0.2">
      <c r="A1295" s="52">
        <v>4</v>
      </c>
      <c r="B1295" s="53" t="s">
        <v>365</v>
      </c>
      <c r="C1295" s="54" t="s">
        <v>251</v>
      </c>
      <c r="D1295" s="55">
        <v>7.5399999999999995E-2</v>
      </c>
    </row>
    <row r="1296" spans="1:4" ht="24" x14ac:dyDescent="0.2">
      <c r="A1296" s="52">
        <v>5</v>
      </c>
      <c r="B1296" s="53" t="s">
        <v>366</v>
      </c>
      <c r="C1296" s="54" t="s">
        <v>318</v>
      </c>
      <c r="D1296" s="55">
        <v>8.5000000000000006E-2</v>
      </c>
    </row>
    <row r="1297" spans="1:4" ht="34.5" thickBot="1" x14ac:dyDescent="0.25">
      <c r="A1297" s="52">
        <v>6</v>
      </c>
      <c r="B1297" s="53" t="s">
        <v>367</v>
      </c>
      <c r="C1297" s="54" t="s">
        <v>368</v>
      </c>
      <c r="D1297" s="55">
        <v>3</v>
      </c>
    </row>
    <row r="1298" spans="1:4" x14ac:dyDescent="0.2">
      <c r="A1298" s="45"/>
      <c r="B1298" s="45"/>
      <c r="C1298" s="45"/>
      <c r="D1298" s="45"/>
    </row>
    <row r="1299" spans="1:4" x14ac:dyDescent="0.2">
      <c r="A1299" s="42"/>
      <c r="B1299" s="104" t="s">
        <v>369</v>
      </c>
      <c r="C1299" s="104"/>
      <c r="D1299" s="104"/>
    </row>
    <row r="1300" spans="1:4" ht="13.5" thickBot="1" x14ac:dyDescent="0.25">
      <c r="A1300" s="44"/>
      <c r="B1300" s="44"/>
      <c r="C1300" s="44"/>
      <c r="D1300" s="44"/>
    </row>
    <row r="1301" spans="1:4" ht="33.75" x14ac:dyDescent="0.2">
      <c r="A1301" s="46">
        <v>9</v>
      </c>
      <c r="B1301" s="47" t="s">
        <v>345</v>
      </c>
      <c r="C1301" s="48" t="s">
        <v>251</v>
      </c>
      <c r="D1301" s="49">
        <v>8.5000000000000006E-3</v>
      </c>
    </row>
    <row r="1302" spans="1:4" ht="56.25" x14ac:dyDescent="0.2">
      <c r="A1302" s="52">
        <v>10</v>
      </c>
      <c r="B1302" s="53" t="s">
        <v>272</v>
      </c>
      <c r="C1302" s="54" t="s">
        <v>253</v>
      </c>
      <c r="D1302" s="55">
        <v>5.4000000000000003E-3</v>
      </c>
    </row>
    <row r="1303" spans="1:4" ht="24" x14ac:dyDescent="0.2">
      <c r="A1303" s="52">
        <v>11</v>
      </c>
      <c r="B1303" s="53" t="s">
        <v>350</v>
      </c>
      <c r="C1303" s="54" t="s">
        <v>300</v>
      </c>
      <c r="D1303" s="55">
        <v>1.0999999999999999E-2</v>
      </c>
    </row>
    <row r="1304" spans="1:4" ht="24" x14ac:dyDescent="0.2">
      <c r="A1304" s="52">
        <v>12</v>
      </c>
      <c r="B1304" s="53" t="s">
        <v>347</v>
      </c>
      <c r="C1304" s="54" t="s">
        <v>255</v>
      </c>
      <c r="D1304" s="55">
        <v>0.02</v>
      </c>
    </row>
    <row r="1305" spans="1:4" x14ac:dyDescent="0.2">
      <c r="A1305" s="52">
        <v>13</v>
      </c>
      <c r="B1305" s="53" t="s">
        <v>564</v>
      </c>
      <c r="C1305" s="54" t="s">
        <v>269</v>
      </c>
      <c r="D1305" s="55">
        <v>8.3000000000000004E-2</v>
      </c>
    </row>
    <row r="1307" spans="1:4" s="75" customFormat="1" ht="15" x14ac:dyDescent="0.25">
      <c r="A1307" s="62"/>
      <c r="B1307" s="63" t="s">
        <v>623</v>
      </c>
      <c r="C1307" s="62"/>
      <c r="D1307" s="62"/>
    </row>
    <row r="1308" spans="1:4" s="75" customFormat="1" x14ac:dyDescent="0.2"/>
    <row r="1309" spans="1:4" s="75" customFormat="1" x14ac:dyDescent="0.2">
      <c r="B1309" s="98" t="s">
        <v>244</v>
      </c>
    </row>
    <row r="1310" spans="1:4" s="75" customFormat="1" ht="13.5" thickBot="1" x14ac:dyDescent="0.25"/>
    <row r="1311" spans="1:4" s="75" customFormat="1" ht="24" x14ac:dyDescent="0.2">
      <c r="A1311" s="76">
        <v>1</v>
      </c>
      <c r="B1311" s="78" t="s">
        <v>624</v>
      </c>
      <c r="C1311" s="79" t="s">
        <v>364</v>
      </c>
      <c r="D1311" s="80">
        <v>24.9</v>
      </c>
    </row>
    <row r="1312" spans="1:4" s="75" customFormat="1" ht="24" x14ac:dyDescent="0.2">
      <c r="A1312" s="76">
        <v>2</v>
      </c>
      <c r="B1312" s="82" t="s">
        <v>610</v>
      </c>
      <c r="C1312" s="83" t="s">
        <v>194</v>
      </c>
      <c r="D1312" s="84">
        <v>0.80400000000000005</v>
      </c>
    </row>
    <row r="1313" spans="1:4" s="75" customFormat="1" ht="33.75" x14ac:dyDescent="0.2">
      <c r="A1313" s="76">
        <v>3</v>
      </c>
      <c r="B1313" s="82" t="s">
        <v>625</v>
      </c>
      <c r="C1313" s="83" t="s">
        <v>258</v>
      </c>
      <c r="D1313" s="84">
        <v>0.05</v>
      </c>
    </row>
    <row r="1314" spans="1:4" s="75" customFormat="1" ht="24" x14ac:dyDescent="0.2">
      <c r="A1314" s="76">
        <v>4</v>
      </c>
      <c r="B1314" s="82" t="s">
        <v>380</v>
      </c>
      <c r="C1314" s="83" t="s">
        <v>269</v>
      </c>
      <c r="D1314" s="84">
        <v>0.69</v>
      </c>
    </row>
    <row r="1315" spans="1:4" s="75" customFormat="1" ht="24" x14ac:dyDescent="0.2">
      <c r="A1315" s="76">
        <v>5</v>
      </c>
      <c r="B1315" s="82" t="s">
        <v>626</v>
      </c>
      <c r="C1315" s="83" t="s">
        <v>269</v>
      </c>
      <c r="D1315" s="84">
        <v>0.69</v>
      </c>
    </row>
    <row r="1316" spans="1:4" s="75" customFormat="1" x14ac:dyDescent="0.2"/>
    <row r="1317" spans="1:4" s="75" customFormat="1" x14ac:dyDescent="0.2">
      <c r="B1317" s="99" t="s">
        <v>591</v>
      </c>
    </row>
    <row r="1318" spans="1:4" s="75" customFormat="1" ht="13.5" thickBot="1" x14ac:dyDescent="0.25"/>
    <row r="1319" spans="1:4" s="75" customFormat="1" ht="24" x14ac:dyDescent="0.2">
      <c r="A1319" s="76">
        <v>6</v>
      </c>
      <c r="B1319" s="78" t="s">
        <v>624</v>
      </c>
      <c r="C1319" s="79" t="s">
        <v>364</v>
      </c>
      <c r="D1319" s="80">
        <v>24.9</v>
      </c>
    </row>
    <row r="1320" spans="1:4" s="75" customFormat="1" ht="24" x14ac:dyDescent="0.2">
      <c r="A1320" s="76">
        <v>7</v>
      </c>
      <c r="B1320" s="82" t="s">
        <v>610</v>
      </c>
      <c r="C1320" s="83" t="s">
        <v>194</v>
      </c>
      <c r="D1320" s="84">
        <v>0.80400000000000005</v>
      </c>
    </row>
    <row r="1321" spans="1:4" s="75" customFormat="1" ht="33.75" x14ac:dyDescent="0.2">
      <c r="A1321" s="76">
        <v>8</v>
      </c>
      <c r="B1321" s="82" t="s">
        <v>625</v>
      </c>
      <c r="C1321" s="83" t="s">
        <v>258</v>
      </c>
      <c r="D1321" s="84">
        <v>0.05</v>
      </c>
    </row>
    <row r="1322" spans="1:4" s="75" customFormat="1" ht="24" x14ac:dyDescent="0.2">
      <c r="A1322" s="76">
        <v>9</v>
      </c>
      <c r="B1322" s="82" t="s">
        <v>380</v>
      </c>
      <c r="C1322" s="83" t="s">
        <v>269</v>
      </c>
      <c r="D1322" s="84">
        <v>0.69</v>
      </c>
    </row>
    <row r="1323" spans="1:4" s="75" customFormat="1" ht="24" x14ac:dyDescent="0.2">
      <c r="A1323" s="76">
        <v>10</v>
      </c>
      <c r="B1323" s="82" t="s">
        <v>626</v>
      </c>
      <c r="C1323" s="83" t="s">
        <v>269</v>
      </c>
      <c r="D1323" s="84">
        <v>0.69</v>
      </c>
    </row>
    <row r="1324" spans="1:4" s="75" customFormat="1" x14ac:dyDescent="0.2"/>
    <row r="1325" spans="1:4" s="75" customFormat="1" x14ac:dyDescent="0.2">
      <c r="B1325" s="99" t="s">
        <v>592</v>
      </c>
    </row>
    <row r="1326" spans="1:4" s="75" customFormat="1" ht="13.5" thickBot="1" x14ac:dyDescent="0.25"/>
    <row r="1327" spans="1:4" s="75" customFormat="1" ht="24" x14ac:dyDescent="0.2">
      <c r="A1327" s="76">
        <v>11</v>
      </c>
      <c r="B1327" s="78" t="s">
        <v>624</v>
      </c>
      <c r="C1327" s="79" t="s">
        <v>364</v>
      </c>
      <c r="D1327" s="80">
        <v>24.9</v>
      </c>
    </row>
    <row r="1328" spans="1:4" s="75" customFormat="1" ht="24" x14ac:dyDescent="0.2">
      <c r="A1328" s="76">
        <v>12</v>
      </c>
      <c r="B1328" s="82" t="s">
        <v>610</v>
      </c>
      <c r="C1328" s="83" t="s">
        <v>194</v>
      </c>
      <c r="D1328" s="84">
        <v>0.80400000000000005</v>
      </c>
    </row>
    <row r="1329" spans="1:4" s="75" customFormat="1" ht="33.75" x14ac:dyDescent="0.2">
      <c r="A1329" s="76">
        <v>13</v>
      </c>
      <c r="B1329" s="82" t="s">
        <v>625</v>
      </c>
      <c r="C1329" s="83" t="s">
        <v>258</v>
      </c>
      <c r="D1329" s="84">
        <v>0.05</v>
      </c>
    </row>
    <row r="1330" spans="1:4" s="75" customFormat="1" ht="24" x14ac:dyDescent="0.2">
      <c r="A1330" s="76">
        <v>14</v>
      </c>
      <c r="B1330" s="82" t="s">
        <v>380</v>
      </c>
      <c r="C1330" s="83" t="s">
        <v>269</v>
      </c>
      <c r="D1330" s="84">
        <v>0.69</v>
      </c>
    </row>
    <row r="1331" spans="1:4" s="75" customFormat="1" ht="24" x14ac:dyDescent="0.2">
      <c r="A1331" s="76">
        <v>15</v>
      </c>
      <c r="B1331" s="82" t="s">
        <v>626</v>
      </c>
      <c r="C1331" s="83" t="s">
        <v>269</v>
      </c>
      <c r="D1331" s="84">
        <v>0.69</v>
      </c>
    </row>
    <row r="1332" spans="1:4" s="75" customFormat="1" x14ac:dyDescent="0.2"/>
    <row r="1333" spans="1:4" s="75" customFormat="1" x14ac:dyDescent="0.2">
      <c r="B1333" s="99" t="s">
        <v>594</v>
      </c>
    </row>
    <row r="1334" spans="1:4" s="75" customFormat="1" ht="13.5" thickBot="1" x14ac:dyDescent="0.25"/>
    <row r="1335" spans="1:4" s="75" customFormat="1" ht="24" x14ac:dyDescent="0.2">
      <c r="A1335" s="76">
        <v>16</v>
      </c>
      <c r="B1335" s="78" t="s">
        <v>624</v>
      </c>
      <c r="C1335" s="79" t="s">
        <v>364</v>
      </c>
      <c r="D1335" s="80">
        <v>24.9</v>
      </c>
    </row>
    <row r="1336" spans="1:4" s="75" customFormat="1" ht="24" x14ac:dyDescent="0.2">
      <c r="A1336" s="76">
        <v>17</v>
      </c>
      <c r="B1336" s="82" t="s">
        <v>610</v>
      </c>
      <c r="C1336" s="83" t="s">
        <v>194</v>
      </c>
      <c r="D1336" s="84">
        <v>0.80400000000000005</v>
      </c>
    </row>
    <row r="1337" spans="1:4" s="75" customFormat="1" ht="33.75" x14ac:dyDescent="0.2">
      <c r="A1337" s="76">
        <v>18</v>
      </c>
      <c r="B1337" s="82" t="s">
        <v>625</v>
      </c>
      <c r="C1337" s="83" t="s">
        <v>258</v>
      </c>
      <c r="D1337" s="84">
        <v>0.05</v>
      </c>
    </row>
    <row r="1338" spans="1:4" s="75" customFormat="1" ht="24" x14ac:dyDescent="0.2">
      <c r="A1338" s="76">
        <v>19</v>
      </c>
      <c r="B1338" s="82" t="s">
        <v>380</v>
      </c>
      <c r="C1338" s="83" t="s">
        <v>269</v>
      </c>
      <c r="D1338" s="84">
        <v>0.69</v>
      </c>
    </row>
    <row r="1339" spans="1:4" s="75" customFormat="1" ht="24" x14ac:dyDescent="0.2">
      <c r="A1339" s="76">
        <v>20</v>
      </c>
      <c r="B1339" s="82" t="s">
        <v>626</v>
      </c>
      <c r="C1339" s="83" t="s">
        <v>269</v>
      </c>
      <c r="D1339" s="84">
        <v>0.69</v>
      </c>
    </row>
    <row r="1340" spans="1:4" s="75" customFormat="1" x14ac:dyDescent="0.2"/>
    <row r="1341" spans="1:4" s="75" customFormat="1" x14ac:dyDescent="0.2">
      <c r="B1341" s="99" t="s">
        <v>595</v>
      </c>
    </row>
    <row r="1342" spans="1:4" s="75" customFormat="1" ht="13.5" thickBot="1" x14ac:dyDescent="0.25"/>
    <row r="1343" spans="1:4" s="75" customFormat="1" ht="24" x14ac:dyDescent="0.2">
      <c r="A1343" s="76">
        <v>21</v>
      </c>
      <c r="B1343" s="78" t="s">
        <v>624</v>
      </c>
      <c r="C1343" s="79" t="s">
        <v>364</v>
      </c>
      <c r="D1343" s="80">
        <v>24.9</v>
      </c>
    </row>
    <row r="1344" spans="1:4" s="75" customFormat="1" ht="24" x14ac:dyDescent="0.2">
      <c r="A1344" s="76">
        <v>22</v>
      </c>
      <c r="B1344" s="82" t="s">
        <v>610</v>
      </c>
      <c r="C1344" s="83" t="s">
        <v>194</v>
      </c>
      <c r="D1344" s="84">
        <v>0.80400000000000005</v>
      </c>
    </row>
    <row r="1345" spans="1:4" s="75" customFormat="1" ht="33.75" x14ac:dyDescent="0.2">
      <c r="A1345" s="76">
        <v>23</v>
      </c>
      <c r="B1345" s="82" t="s">
        <v>625</v>
      </c>
      <c r="C1345" s="83" t="s">
        <v>258</v>
      </c>
      <c r="D1345" s="84">
        <v>0.05</v>
      </c>
    </row>
    <row r="1346" spans="1:4" s="75" customFormat="1" ht="24" x14ac:dyDescent="0.2">
      <c r="A1346" s="76">
        <v>24</v>
      </c>
      <c r="B1346" s="82" t="s">
        <v>380</v>
      </c>
      <c r="C1346" s="83" t="s">
        <v>269</v>
      </c>
      <c r="D1346" s="84">
        <v>0.69</v>
      </c>
    </row>
    <row r="1347" spans="1:4" s="75" customFormat="1" ht="24" x14ac:dyDescent="0.2">
      <c r="A1347" s="76">
        <v>25</v>
      </c>
      <c r="B1347" s="82" t="s">
        <v>626</v>
      </c>
      <c r="C1347" s="83" t="s">
        <v>269</v>
      </c>
      <c r="D1347" s="84">
        <v>0.69</v>
      </c>
    </row>
    <row r="1348" spans="1:4" s="75" customFormat="1" x14ac:dyDescent="0.2"/>
    <row r="1349" spans="1:4" s="75" customFormat="1" x14ac:dyDescent="0.2">
      <c r="B1349" s="99" t="s">
        <v>283</v>
      </c>
    </row>
    <row r="1350" spans="1:4" s="75" customFormat="1" ht="13.5" thickBot="1" x14ac:dyDescent="0.25"/>
    <row r="1351" spans="1:4" s="75" customFormat="1" ht="24" x14ac:dyDescent="0.2">
      <c r="A1351" s="76">
        <v>26</v>
      </c>
      <c r="B1351" s="78" t="s">
        <v>624</v>
      </c>
      <c r="C1351" s="79" t="s">
        <v>364</v>
      </c>
      <c r="D1351" s="80">
        <v>24.9</v>
      </c>
    </row>
    <row r="1352" spans="1:4" s="75" customFormat="1" ht="24" x14ac:dyDescent="0.2">
      <c r="A1352" s="76">
        <v>27</v>
      </c>
      <c r="B1352" s="82" t="s">
        <v>610</v>
      </c>
      <c r="C1352" s="83" t="s">
        <v>194</v>
      </c>
      <c r="D1352" s="84">
        <v>0.80400000000000005</v>
      </c>
    </row>
    <row r="1353" spans="1:4" s="75" customFormat="1" ht="33.75" x14ac:dyDescent="0.2">
      <c r="A1353" s="76">
        <v>28</v>
      </c>
      <c r="B1353" s="82" t="s">
        <v>625</v>
      </c>
      <c r="C1353" s="83" t="s">
        <v>258</v>
      </c>
      <c r="D1353" s="84">
        <v>0.05</v>
      </c>
    </row>
    <row r="1354" spans="1:4" s="75" customFormat="1" ht="24" x14ac:dyDescent="0.2">
      <c r="A1354" s="76">
        <v>29</v>
      </c>
      <c r="B1354" s="82" t="s">
        <v>380</v>
      </c>
      <c r="C1354" s="83" t="s">
        <v>269</v>
      </c>
      <c r="D1354" s="84">
        <v>0.69</v>
      </c>
    </row>
    <row r="1355" spans="1:4" s="75" customFormat="1" ht="24" x14ac:dyDescent="0.2">
      <c r="A1355" s="76">
        <v>30</v>
      </c>
      <c r="B1355" s="82" t="s">
        <v>626</v>
      </c>
      <c r="C1355" s="83" t="s">
        <v>269</v>
      </c>
      <c r="D1355" s="84">
        <v>0.69</v>
      </c>
    </row>
    <row r="1356" spans="1:4" s="75" customFormat="1" x14ac:dyDescent="0.2"/>
    <row r="1357" spans="1:4" ht="15" x14ac:dyDescent="0.25">
      <c r="A1357" s="62"/>
      <c r="B1357" s="63" t="s">
        <v>374</v>
      </c>
      <c r="C1357" s="62"/>
      <c r="D1357" s="62"/>
    </row>
    <row r="1358" spans="1:4" ht="13.5" thickBot="1" x14ac:dyDescent="0.25"/>
    <row r="1359" spans="1:4" x14ac:dyDescent="0.2">
      <c r="A1359" s="45"/>
      <c r="B1359" s="45"/>
      <c r="C1359" s="45"/>
      <c r="D1359" s="45"/>
    </row>
    <row r="1360" spans="1:4" ht="12.75" customHeight="1" x14ac:dyDescent="0.2">
      <c r="A1360" s="56"/>
      <c r="B1360" s="103" t="s">
        <v>244</v>
      </c>
      <c r="C1360" s="103"/>
      <c r="D1360" s="103"/>
    </row>
    <row r="1361" spans="1:4" ht="13.5" thickBot="1" x14ac:dyDescent="0.25">
      <c r="A1361" s="44"/>
      <c r="B1361" s="44"/>
      <c r="C1361" s="44"/>
      <c r="D1361" s="44"/>
    </row>
    <row r="1362" spans="1:4" ht="56.25" x14ac:dyDescent="0.2">
      <c r="A1362" s="46">
        <v>1</v>
      </c>
      <c r="B1362" s="78" t="s">
        <v>375</v>
      </c>
      <c r="C1362" s="79" t="s">
        <v>376</v>
      </c>
      <c r="D1362" s="80">
        <v>0.1434</v>
      </c>
    </row>
    <row r="1363" spans="1:4" ht="56.25" x14ac:dyDescent="0.2">
      <c r="A1363" s="52">
        <v>2</v>
      </c>
      <c r="B1363" s="82" t="s">
        <v>377</v>
      </c>
      <c r="C1363" s="83" t="s">
        <v>376</v>
      </c>
      <c r="D1363" s="84">
        <v>0.17399999999999999</v>
      </c>
    </row>
    <row r="1364" spans="1:4" ht="45" x14ac:dyDescent="0.2">
      <c r="A1364" s="52">
        <v>3</v>
      </c>
      <c r="B1364" s="82" t="s">
        <v>378</v>
      </c>
      <c r="C1364" s="83" t="s">
        <v>379</v>
      </c>
      <c r="D1364" s="84">
        <v>1.6000000000000001E-3</v>
      </c>
    </row>
    <row r="1365" spans="1:4" ht="24" x14ac:dyDescent="0.2">
      <c r="A1365" s="52">
        <v>4</v>
      </c>
      <c r="B1365" s="82" t="s">
        <v>380</v>
      </c>
      <c r="C1365" s="83" t="s">
        <v>269</v>
      </c>
      <c r="D1365" s="84">
        <v>0.11700000000000001</v>
      </c>
    </row>
    <row r="1366" spans="1:4" x14ac:dyDescent="0.2">
      <c r="A1366" s="52">
        <v>5</v>
      </c>
      <c r="B1366" s="82" t="s">
        <v>268</v>
      </c>
      <c r="C1366" s="83" t="s">
        <v>269</v>
      </c>
      <c r="D1366" s="84">
        <v>0.23400000000000001</v>
      </c>
    </row>
    <row r="1367" spans="1:4" ht="33.75" x14ac:dyDescent="0.2">
      <c r="A1367" s="52">
        <v>6</v>
      </c>
      <c r="B1367" s="82" t="s">
        <v>381</v>
      </c>
      <c r="C1367" s="83" t="s">
        <v>258</v>
      </c>
      <c r="D1367" s="84">
        <v>6.0000000000000001E-3</v>
      </c>
    </row>
    <row r="1368" spans="1:4" ht="56.25" x14ac:dyDescent="0.2">
      <c r="A1368" s="52">
        <v>7</v>
      </c>
      <c r="B1368" s="82" t="s">
        <v>382</v>
      </c>
      <c r="C1368" s="83" t="s">
        <v>253</v>
      </c>
      <c r="D1368" s="84">
        <v>3.5000000000000001E-3</v>
      </c>
    </row>
    <row r="1369" spans="1:4" ht="12.75" customHeight="1" x14ac:dyDescent="0.2">
      <c r="A1369" s="71"/>
      <c r="B1369" s="103" t="s">
        <v>591</v>
      </c>
      <c r="C1369" s="103"/>
      <c r="D1369" s="103"/>
    </row>
    <row r="1370" spans="1:4" ht="13.5" thickBot="1" x14ac:dyDescent="0.25">
      <c r="A1370" s="44"/>
      <c r="B1370" s="44"/>
      <c r="C1370" s="44"/>
      <c r="D1370" s="44"/>
    </row>
    <row r="1371" spans="1:4" ht="56.25" x14ac:dyDescent="0.2">
      <c r="A1371" s="46">
        <v>1</v>
      </c>
      <c r="B1371" s="78" t="s">
        <v>375</v>
      </c>
      <c r="C1371" s="79" t="s">
        <v>376</v>
      </c>
      <c r="D1371" s="80">
        <v>0.1434</v>
      </c>
    </row>
    <row r="1372" spans="1:4" ht="56.25" x14ac:dyDescent="0.2">
      <c r="A1372" s="52">
        <v>2</v>
      </c>
      <c r="B1372" s="82" t="s">
        <v>377</v>
      </c>
      <c r="C1372" s="83" t="s">
        <v>376</v>
      </c>
      <c r="D1372" s="84">
        <v>0.17399999999999999</v>
      </c>
    </row>
    <row r="1373" spans="1:4" ht="45" x14ac:dyDescent="0.2">
      <c r="A1373" s="52">
        <v>3</v>
      </c>
      <c r="B1373" s="82" t="s">
        <v>378</v>
      </c>
      <c r="C1373" s="83" t="s">
        <v>379</v>
      </c>
      <c r="D1373" s="84">
        <v>1.6000000000000001E-3</v>
      </c>
    </row>
    <row r="1374" spans="1:4" ht="24" x14ac:dyDescent="0.2">
      <c r="A1374" s="52">
        <v>4</v>
      </c>
      <c r="B1374" s="82" t="s">
        <v>380</v>
      </c>
      <c r="C1374" s="83" t="s">
        <v>269</v>
      </c>
      <c r="D1374" s="84">
        <v>0.11700000000000001</v>
      </c>
    </row>
    <row r="1375" spans="1:4" x14ac:dyDescent="0.2">
      <c r="A1375" s="52">
        <v>5</v>
      </c>
      <c r="B1375" s="82" t="s">
        <v>268</v>
      </c>
      <c r="C1375" s="83" t="s">
        <v>269</v>
      </c>
      <c r="D1375" s="84">
        <v>0.23400000000000001</v>
      </c>
    </row>
    <row r="1376" spans="1:4" ht="33.75" x14ac:dyDescent="0.2">
      <c r="A1376" s="52">
        <v>6</v>
      </c>
      <c r="B1376" s="82" t="s">
        <v>381</v>
      </c>
      <c r="C1376" s="83" t="s">
        <v>258</v>
      </c>
      <c r="D1376" s="84">
        <v>6.0000000000000001E-3</v>
      </c>
    </row>
    <row r="1377" spans="1:4" ht="57" thickBot="1" x14ac:dyDescent="0.25">
      <c r="A1377" s="52">
        <v>7</v>
      </c>
      <c r="B1377" s="82" t="s">
        <v>382</v>
      </c>
      <c r="C1377" s="83" t="s">
        <v>253</v>
      </c>
      <c r="D1377" s="84">
        <v>3.5000000000000001E-3</v>
      </c>
    </row>
    <row r="1378" spans="1:4" x14ac:dyDescent="0.2">
      <c r="A1378" s="45"/>
      <c r="B1378" s="45"/>
      <c r="C1378" s="45"/>
      <c r="D1378" s="45"/>
    </row>
    <row r="1379" spans="1:4" ht="12.75" customHeight="1" x14ac:dyDescent="0.2">
      <c r="A1379" s="56"/>
      <c r="B1379" s="103" t="s">
        <v>592</v>
      </c>
      <c r="C1379" s="103"/>
      <c r="D1379" s="103"/>
    </row>
    <row r="1380" spans="1:4" ht="13.5" thickBot="1" x14ac:dyDescent="0.25">
      <c r="A1380" s="44"/>
      <c r="B1380" s="44"/>
      <c r="C1380" s="44"/>
      <c r="D1380" s="44"/>
    </row>
    <row r="1381" spans="1:4" ht="56.25" x14ac:dyDescent="0.2">
      <c r="A1381" s="46">
        <v>1</v>
      </c>
      <c r="B1381" s="78" t="s">
        <v>375</v>
      </c>
      <c r="C1381" s="79" t="s">
        <v>376</v>
      </c>
      <c r="D1381" s="80">
        <v>0.1434</v>
      </c>
    </row>
    <row r="1382" spans="1:4" ht="56.25" x14ac:dyDescent="0.2">
      <c r="A1382" s="52">
        <v>2</v>
      </c>
      <c r="B1382" s="82" t="s">
        <v>377</v>
      </c>
      <c r="C1382" s="83" t="s">
        <v>376</v>
      </c>
      <c r="D1382" s="84">
        <v>0.17399999999999999</v>
      </c>
    </row>
    <row r="1383" spans="1:4" ht="45" x14ac:dyDescent="0.2">
      <c r="A1383" s="52">
        <v>3</v>
      </c>
      <c r="B1383" s="82" t="s">
        <v>378</v>
      </c>
      <c r="C1383" s="83" t="s">
        <v>379</v>
      </c>
      <c r="D1383" s="84">
        <v>1.6000000000000001E-3</v>
      </c>
    </row>
    <row r="1384" spans="1:4" ht="24" x14ac:dyDescent="0.2">
      <c r="A1384" s="52">
        <v>4</v>
      </c>
      <c r="B1384" s="82" t="s">
        <v>380</v>
      </c>
      <c r="C1384" s="83" t="s">
        <v>269</v>
      </c>
      <c r="D1384" s="84">
        <v>0.11700000000000001</v>
      </c>
    </row>
    <row r="1385" spans="1:4" x14ac:dyDescent="0.2">
      <c r="A1385" s="52">
        <v>5</v>
      </c>
      <c r="B1385" s="82" t="s">
        <v>268</v>
      </c>
      <c r="C1385" s="83" t="s">
        <v>269</v>
      </c>
      <c r="D1385" s="84">
        <v>0.23400000000000001</v>
      </c>
    </row>
    <row r="1386" spans="1:4" ht="33.75" x14ac:dyDescent="0.2">
      <c r="A1386" s="52">
        <v>6</v>
      </c>
      <c r="B1386" s="82" t="s">
        <v>381</v>
      </c>
      <c r="C1386" s="83" t="s">
        <v>258</v>
      </c>
      <c r="D1386" s="84">
        <v>6.0000000000000001E-3</v>
      </c>
    </row>
    <row r="1387" spans="1:4" ht="57" thickBot="1" x14ac:dyDescent="0.25">
      <c r="A1387" s="52">
        <v>7</v>
      </c>
      <c r="B1387" s="82" t="s">
        <v>382</v>
      </c>
      <c r="C1387" s="83" t="s">
        <v>253</v>
      </c>
      <c r="D1387" s="84">
        <v>3.5000000000000001E-3</v>
      </c>
    </row>
    <row r="1388" spans="1:4" x14ac:dyDescent="0.2">
      <c r="A1388" s="45"/>
      <c r="B1388" s="45"/>
      <c r="C1388" s="45"/>
      <c r="D1388" s="45"/>
    </row>
    <row r="1389" spans="1:4" ht="12.75" customHeight="1" x14ac:dyDescent="0.2">
      <c r="A1389" s="56"/>
      <c r="B1389" s="103" t="s">
        <v>594</v>
      </c>
      <c r="C1389" s="103"/>
      <c r="D1389" s="103"/>
    </row>
    <row r="1390" spans="1:4" ht="13.5" thickBot="1" x14ac:dyDescent="0.25">
      <c r="A1390" s="44"/>
      <c r="B1390" s="44"/>
      <c r="C1390" s="44"/>
      <c r="D1390" s="44"/>
    </row>
    <row r="1391" spans="1:4" ht="56.25" x14ac:dyDescent="0.2">
      <c r="A1391" s="46">
        <v>1</v>
      </c>
      <c r="B1391" s="78" t="s">
        <v>375</v>
      </c>
      <c r="C1391" s="79" t="s">
        <v>376</v>
      </c>
      <c r="D1391" s="80">
        <v>0.1434</v>
      </c>
    </row>
    <row r="1392" spans="1:4" ht="56.25" x14ac:dyDescent="0.2">
      <c r="A1392" s="52">
        <v>2</v>
      </c>
      <c r="B1392" s="82" t="s">
        <v>377</v>
      </c>
      <c r="C1392" s="83" t="s">
        <v>376</v>
      </c>
      <c r="D1392" s="84">
        <v>0.17399999999999999</v>
      </c>
    </row>
    <row r="1393" spans="1:4" ht="45" x14ac:dyDescent="0.2">
      <c r="A1393" s="52">
        <v>3</v>
      </c>
      <c r="B1393" s="82" t="s">
        <v>378</v>
      </c>
      <c r="C1393" s="83" t="s">
        <v>379</v>
      </c>
      <c r="D1393" s="84">
        <v>1.6000000000000001E-3</v>
      </c>
    </row>
    <row r="1394" spans="1:4" ht="24" x14ac:dyDescent="0.2">
      <c r="A1394" s="52">
        <v>4</v>
      </c>
      <c r="B1394" s="82" t="s">
        <v>380</v>
      </c>
      <c r="C1394" s="83" t="s">
        <v>269</v>
      </c>
      <c r="D1394" s="84">
        <v>0.11700000000000001</v>
      </c>
    </row>
    <row r="1395" spans="1:4" x14ac:dyDescent="0.2">
      <c r="A1395" s="52">
        <v>5</v>
      </c>
      <c r="B1395" s="82" t="s">
        <v>268</v>
      </c>
      <c r="C1395" s="83" t="s">
        <v>269</v>
      </c>
      <c r="D1395" s="84">
        <v>0.23400000000000001</v>
      </c>
    </row>
    <row r="1396" spans="1:4" ht="33.75" x14ac:dyDescent="0.2">
      <c r="A1396" s="52">
        <v>6</v>
      </c>
      <c r="B1396" s="82" t="s">
        <v>381</v>
      </c>
      <c r="C1396" s="83" t="s">
        <v>258</v>
      </c>
      <c r="D1396" s="84">
        <v>6.0000000000000001E-3</v>
      </c>
    </row>
    <row r="1397" spans="1:4" ht="56.25" x14ac:dyDescent="0.2">
      <c r="A1397" s="52">
        <v>7</v>
      </c>
      <c r="B1397" s="82" t="s">
        <v>382</v>
      </c>
      <c r="C1397" s="83" t="s">
        <v>253</v>
      </c>
      <c r="D1397" s="84">
        <v>3.5000000000000001E-3</v>
      </c>
    </row>
    <row r="1398" spans="1:4" ht="12.75" customHeight="1" x14ac:dyDescent="0.2">
      <c r="A1398" s="71"/>
      <c r="B1398" s="103" t="s">
        <v>595</v>
      </c>
      <c r="C1398" s="103"/>
      <c r="D1398" s="103"/>
    </row>
    <row r="1399" spans="1:4" ht="13.5" thickBot="1" x14ac:dyDescent="0.25">
      <c r="A1399" s="44"/>
      <c r="B1399" s="44"/>
      <c r="C1399" s="44"/>
      <c r="D1399" s="44"/>
    </row>
    <row r="1400" spans="1:4" ht="56.25" x14ac:dyDescent="0.2">
      <c r="A1400" s="46">
        <v>1</v>
      </c>
      <c r="B1400" s="78" t="s">
        <v>375</v>
      </c>
      <c r="C1400" s="79" t="s">
        <v>376</v>
      </c>
      <c r="D1400" s="80">
        <v>0.1434</v>
      </c>
    </row>
    <row r="1401" spans="1:4" ht="56.25" x14ac:dyDescent="0.2">
      <c r="A1401" s="52">
        <v>2</v>
      </c>
      <c r="B1401" s="82" t="s">
        <v>377</v>
      </c>
      <c r="C1401" s="83" t="s">
        <v>376</v>
      </c>
      <c r="D1401" s="84">
        <v>0.17399999999999999</v>
      </c>
    </row>
    <row r="1402" spans="1:4" ht="45" x14ac:dyDescent="0.2">
      <c r="A1402" s="52">
        <v>3</v>
      </c>
      <c r="B1402" s="82" t="s">
        <v>378</v>
      </c>
      <c r="C1402" s="83" t="s">
        <v>379</v>
      </c>
      <c r="D1402" s="84">
        <v>1.6000000000000001E-3</v>
      </c>
    </row>
    <row r="1403" spans="1:4" ht="24" x14ac:dyDescent="0.2">
      <c r="A1403" s="52">
        <v>4</v>
      </c>
      <c r="B1403" s="82" t="s">
        <v>380</v>
      </c>
      <c r="C1403" s="83" t="s">
        <v>269</v>
      </c>
      <c r="D1403" s="84">
        <v>0.11700000000000001</v>
      </c>
    </row>
    <row r="1404" spans="1:4" x14ac:dyDescent="0.2">
      <c r="A1404" s="52">
        <v>5</v>
      </c>
      <c r="B1404" s="82" t="s">
        <v>268</v>
      </c>
      <c r="C1404" s="83" t="s">
        <v>269</v>
      </c>
      <c r="D1404" s="84">
        <v>0.23400000000000001</v>
      </c>
    </row>
    <row r="1405" spans="1:4" ht="33.75" x14ac:dyDescent="0.2">
      <c r="A1405" s="52">
        <v>6</v>
      </c>
      <c r="B1405" s="82" t="s">
        <v>381</v>
      </c>
      <c r="C1405" s="83" t="s">
        <v>258</v>
      </c>
      <c r="D1405" s="84">
        <v>6.0000000000000001E-3</v>
      </c>
    </row>
    <row r="1406" spans="1:4" ht="57" thickBot="1" x14ac:dyDescent="0.25">
      <c r="A1406" s="52">
        <v>7</v>
      </c>
      <c r="B1406" s="82" t="s">
        <v>382</v>
      </c>
      <c r="C1406" s="83" t="s">
        <v>253</v>
      </c>
      <c r="D1406" s="84">
        <v>3.5000000000000001E-3</v>
      </c>
    </row>
    <row r="1407" spans="1:4" x14ac:dyDescent="0.2">
      <c r="A1407" s="45"/>
      <c r="B1407" s="45"/>
      <c r="C1407" s="45"/>
      <c r="D1407" s="45"/>
    </row>
    <row r="1408" spans="1:4" ht="12.75" customHeight="1" x14ac:dyDescent="0.2">
      <c r="A1408" s="56"/>
      <c r="B1408" s="103" t="s">
        <v>283</v>
      </c>
      <c r="C1408" s="103"/>
      <c r="D1408" s="103"/>
    </row>
    <row r="1409" spans="1:4" ht="13.5" thickBot="1" x14ac:dyDescent="0.25">
      <c r="A1409" s="44"/>
      <c r="B1409" s="44"/>
      <c r="C1409" s="44"/>
      <c r="D1409" s="44"/>
    </row>
    <row r="1410" spans="1:4" ht="56.25" x14ac:dyDescent="0.2">
      <c r="A1410" s="46">
        <v>1</v>
      </c>
      <c r="B1410" s="78" t="s">
        <v>375</v>
      </c>
      <c r="C1410" s="79" t="s">
        <v>376</v>
      </c>
      <c r="D1410" s="80">
        <v>0.1434</v>
      </c>
    </row>
    <row r="1411" spans="1:4" ht="56.25" x14ac:dyDescent="0.2">
      <c r="A1411" s="52">
        <v>2</v>
      </c>
      <c r="B1411" s="82" t="s">
        <v>377</v>
      </c>
      <c r="C1411" s="83" t="s">
        <v>376</v>
      </c>
      <c r="D1411" s="84">
        <v>0.17399999999999999</v>
      </c>
    </row>
    <row r="1412" spans="1:4" ht="45" x14ac:dyDescent="0.2">
      <c r="A1412" s="52">
        <v>3</v>
      </c>
      <c r="B1412" s="82" t="s">
        <v>378</v>
      </c>
      <c r="C1412" s="83" t="s">
        <v>379</v>
      </c>
      <c r="D1412" s="84">
        <v>1.6000000000000001E-3</v>
      </c>
    </row>
    <row r="1413" spans="1:4" ht="24" x14ac:dyDescent="0.2">
      <c r="A1413" s="52">
        <v>4</v>
      </c>
      <c r="B1413" s="82" t="s">
        <v>380</v>
      </c>
      <c r="C1413" s="83" t="s">
        <v>269</v>
      </c>
      <c r="D1413" s="84">
        <v>0.11700000000000001</v>
      </c>
    </row>
    <row r="1414" spans="1:4" x14ac:dyDescent="0.2">
      <c r="A1414" s="52">
        <v>5</v>
      </c>
      <c r="B1414" s="82" t="s">
        <v>268</v>
      </c>
      <c r="C1414" s="83" t="s">
        <v>269</v>
      </c>
      <c r="D1414" s="84">
        <v>0.23400000000000001</v>
      </c>
    </row>
    <row r="1415" spans="1:4" ht="33.75" x14ac:dyDescent="0.2">
      <c r="A1415" s="52">
        <v>6</v>
      </c>
      <c r="B1415" s="82" t="s">
        <v>381</v>
      </c>
      <c r="C1415" s="83" t="s">
        <v>258</v>
      </c>
      <c r="D1415" s="84">
        <v>6.0000000000000001E-3</v>
      </c>
    </row>
    <row r="1416" spans="1:4" ht="56.25" x14ac:dyDescent="0.2">
      <c r="A1416" s="52">
        <v>7</v>
      </c>
      <c r="B1416" s="82" t="s">
        <v>382</v>
      </c>
      <c r="C1416" s="83" t="s">
        <v>253</v>
      </c>
      <c r="D1416" s="84">
        <v>3.5000000000000001E-3</v>
      </c>
    </row>
    <row r="1418" spans="1:4" ht="15" x14ac:dyDescent="0.25">
      <c r="A1418" s="62"/>
      <c r="B1418" s="63" t="s">
        <v>383</v>
      </c>
      <c r="C1418" s="62"/>
      <c r="D1418" s="62"/>
    </row>
    <row r="1420" spans="1:4" ht="12.75" customHeight="1" x14ac:dyDescent="0.2">
      <c r="A1420" s="56"/>
      <c r="B1420" s="103" t="s">
        <v>296</v>
      </c>
      <c r="C1420" s="103"/>
      <c r="D1420" s="103"/>
    </row>
    <row r="1421" spans="1:4" ht="13.5" thickBot="1" x14ac:dyDescent="0.25">
      <c r="A1421" s="44"/>
      <c r="B1421" s="44"/>
      <c r="C1421" s="44"/>
      <c r="D1421" s="44"/>
    </row>
    <row r="1422" spans="1:4" ht="45.75" thickBot="1" x14ac:dyDescent="0.25">
      <c r="A1422" s="46">
        <v>1</v>
      </c>
      <c r="B1422" s="47" t="s">
        <v>384</v>
      </c>
      <c r="C1422" s="48" t="s">
        <v>385</v>
      </c>
      <c r="D1422" s="49">
        <v>0.13900000000000001</v>
      </c>
    </row>
    <row r="1423" spans="1:4" x14ac:dyDescent="0.2">
      <c r="A1423" s="45"/>
      <c r="B1423" s="45"/>
      <c r="C1423" s="45"/>
      <c r="D1423" s="45"/>
    </row>
    <row r="1424" spans="1:4" ht="12.75" customHeight="1" x14ac:dyDescent="0.2">
      <c r="A1424" s="56"/>
      <c r="B1424" s="103" t="s">
        <v>591</v>
      </c>
      <c r="C1424" s="103"/>
      <c r="D1424" s="103"/>
    </row>
    <row r="1425" spans="1:4" ht="13.5" thickBot="1" x14ac:dyDescent="0.25">
      <c r="A1425" s="44"/>
      <c r="B1425" s="44"/>
      <c r="C1425" s="44"/>
      <c r="D1425" s="44"/>
    </row>
    <row r="1426" spans="1:4" ht="45.75" thickBot="1" x14ac:dyDescent="0.25">
      <c r="A1426" s="46">
        <v>2</v>
      </c>
      <c r="B1426" s="47" t="s">
        <v>384</v>
      </c>
      <c r="C1426" s="48" t="s">
        <v>385</v>
      </c>
      <c r="D1426" s="49">
        <v>0.13900000000000001</v>
      </c>
    </row>
    <row r="1427" spans="1:4" x14ac:dyDescent="0.2">
      <c r="A1427" s="45"/>
      <c r="B1427" s="45"/>
      <c r="C1427" s="45"/>
      <c r="D1427" s="45"/>
    </row>
    <row r="1428" spans="1:4" ht="12.75" customHeight="1" x14ac:dyDescent="0.2">
      <c r="A1428" s="56"/>
      <c r="B1428" s="103" t="s">
        <v>592</v>
      </c>
      <c r="C1428" s="103"/>
      <c r="D1428" s="103"/>
    </row>
    <row r="1429" spans="1:4" ht="13.5" thickBot="1" x14ac:dyDescent="0.25">
      <c r="A1429" s="44"/>
      <c r="B1429" s="44"/>
      <c r="C1429" s="44"/>
      <c r="D1429" s="44"/>
    </row>
    <row r="1430" spans="1:4" ht="45.75" thickBot="1" x14ac:dyDescent="0.25">
      <c r="A1430" s="46">
        <v>3</v>
      </c>
      <c r="B1430" s="47" t="s">
        <v>384</v>
      </c>
      <c r="C1430" s="48" t="s">
        <v>385</v>
      </c>
      <c r="D1430" s="49">
        <v>0.13900000000000001</v>
      </c>
    </row>
    <row r="1431" spans="1:4" x14ac:dyDescent="0.2">
      <c r="A1431" s="45"/>
      <c r="B1431" s="45"/>
      <c r="C1431" s="45"/>
      <c r="D1431" s="45"/>
    </row>
    <row r="1432" spans="1:4" ht="12.75" customHeight="1" x14ac:dyDescent="0.2">
      <c r="A1432" s="56"/>
      <c r="B1432" s="103" t="s">
        <v>594</v>
      </c>
      <c r="C1432" s="103"/>
      <c r="D1432" s="103"/>
    </row>
    <row r="1433" spans="1:4" ht="13.5" thickBot="1" x14ac:dyDescent="0.25">
      <c r="A1433" s="44"/>
      <c r="B1433" s="44"/>
      <c r="C1433" s="44"/>
      <c r="D1433" s="44"/>
    </row>
    <row r="1434" spans="1:4" ht="45.75" thickBot="1" x14ac:dyDescent="0.25">
      <c r="A1434" s="46">
        <v>4</v>
      </c>
      <c r="B1434" s="47" t="s">
        <v>384</v>
      </c>
      <c r="C1434" s="48" t="s">
        <v>385</v>
      </c>
      <c r="D1434" s="49">
        <v>0.13900000000000001</v>
      </c>
    </row>
    <row r="1435" spans="1:4" x14ac:dyDescent="0.2">
      <c r="A1435" s="45"/>
      <c r="B1435" s="45"/>
      <c r="C1435" s="45"/>
      <c r="D1435" s="45"/>
    </row>
    <row r="1436" spans="1:4" ht="12.75" customHeight="1" x14ac:dyDescent="0.2">
      <c r="A1436" s="56"/>
      <c r="B1436" s="103" t="s">
        <v>595</v>
      </c>
      <c r="C1436" s="103"/>
      <c r="D1436" s="103"/>
    </row>
    <row r="1437" spans="1:4" ht="13.5" thickBot="1" x14ac:dyDescent="0.25">
      <c r="A1437" s="44"/>
      <c r="B1437" s="44"/>
      <c r="C1437" s="44"/>
      <c r="D1437" s="44"/>
    </row>
    <row r="1438" spans="1:4" ht="45.75" thickBot="1" x14ac:dyDescent="0.25">
      <c r="A1438" s="46">
        <v>5</v>
      </c>
      <c r="B1438" s="47" t="s">
        <v>384</v>
      </c>
      <c r="C1438" s="48" t="s">
        <v>385</v>
      </c>
      <c r="D1438" s="49">
        <v>0.13900000000000001</v>
      </c>
    </row>
    <row r="1439" spans="1:4" x14ac:dyDescent="0.2">
      <c r="A1439" s="45"/>
      <c r="B1439" s="45"/>
      <c r="C1439" s="45"/>
      <c r="D1439" s="45"/>
    </row>
    <row r="1440" spans="1:4" ht="12.75" customHeight="1" x14ac:dyDescent="0.2">
      <c r="A1440" s="56"/>
      <c r="B1440" s="103" t="s">
        <v>307</v>
      </c>
      <c r="C1440" s="103"/>
      <c r="D1440" s="103"/>
    </row>
    <row r="1441" spans="1:4" ht="13.5" thickBot="1" x14ac:dyDescent="0.25">
      <c r="A1441" s="44"/>
      <c r="B1441" s="44"/>
      <c r="C1441" s="44"/>
      <c r="D1441" s="44"/>
    </row>
    <row r="1442" spans="1:4" ht="45" x14ac:dyDescent="0.2">
      <c r="A1442" s="46">
        <v>6</v>
      </c>
      <c r="B1442" s="47" t="s">
        <v>384</v>
      </c>
      <c r="C1442" s="48" t="s">
        <v>385</v>
      </c>
      <c r="D1442" s="49">
        <v>0.13900000000000001</v>
      </c>
    </row>
    <row r="1444" spans="1:4" ht="15" x14ac:dyDescent="0.25">
      <c r="A1444" s="62"/>
      <c r="B1444" s="64" t="s">
        <v>386</v>
      </c>
      <c r="C1444" s="62"/>
      <c r="D1444" s="62"/>
    </row>
    <row r="1446" spans="1:4" ht="12.75" customHeight="1" x14ac:dyDescent="0.2">
      <c r="A1446" s="56"/>
      <c r="B1446" s="103" t="s">
        <v>296</v>
      </c>
      <c r="C1446" s="103"/>
      <c r="D1446" s="103"/>
    </row>
    <row r="1447" spans="1:4" ht="13.5" thickBot="1" x14ac:dyDescent="0.25">
      <c r="A1447" s="44"/>
      <c r="B1447" s="44"/>
      <c r="C1447" s="44"/>
      <c r="D1447" s="44"/>
    </row>
    <row r="1448" spans="1:4" ht="22.5" x14ac:dyDescent="0.2">
      <c r="A1448" s="46">
        <v>1</v>
      </c>
      <c r="B1448" s="47" t="s">
        <v>387</v>
      </c>
      <c r="C1448" s="48" t="s">
        <v>388</v>
      </c>
      <c r="D1448" s="49">
        <v>2.1629999999999998</v>
      </c>
    </row>
    <row r="1449" spans="1:4" x14ac:dyDescent="0.2">
      <c r="A1449" s="52">
        <v>2</v>
      </c>
      <c r="B1449" s="53" t="s">
        <v>389</v>
      </c>
      <c r="C1449" s="54" t="s">
        <v>304</v>
      </c>
      <c r="D1449" s="55">
        <v>1</v>
      </c>
    </row>
    <row r="1450" spans="1:4" ht="13.5" thickBot="1" x14ac:dyDescent="0.25">
      <c r="A1450" s="52">
        <v>3</v>
      </c>
      <c r="B1450" s="53" t="s">
        <v>390</v>
      </c>
      <c r="C1450" s="54" t="s">
        <v>225</v>
      </c>
      <c r="D1450" s="55">
        <v>1</v>
      </c>
    </row>
    <row r="1451" spans="1:4" x14ac:dyDescent="0.2">
      <c r="A1451" s="45"/>
      <c r="B1451" s="45"/>
      <c r="C1451" s="45"/>
      <c r="D1451" s="45"/>
    </row>
    <row r="1452" spans="1:4" ht="12.75" customHeight="1" x14ac:dyDescent="0.2">
      <c r="A1452" s="56"/>
      <c r="B1452" s="103" t="s">
        <v>591</v>
      </c>
      <c r="C1452" s="103"/>
      <c r="D1452" s="103"/>
    </row>
    <row r="1453" spans="1:4" ht="13.5" thickBot="1" x14ac:dyDescent="0.25">
      <c r="A1453" s="44"/>
      <c r="B1453" s="44"/>
      <c r="C1453" s="44"/>
      <c r="D1453" s="44"/>
    </row>
    <row r="1454" spans="1:4" ht="22.5" x14ac:dyDescent="0.2">
      <c r="A1454" s="46">
        <v>4</v>
      </c>
      <c r="B1454" s="47" t="s">
        <v>387</v>
      </c>
      <c r="C1454" s="48" t="s">
        <v>388</v>
      </c>
      <c r="D1454" s="49">
        <v>2.1629999999999998</v>
      </c>
    </row>
    <row r="1455" spans="1:4" x14ac:dyDescent="0.2">
      <c r="A1455" s="52">
        <v>5</v>
      </c>
      <c r="B1455" s="53" t="s">
        <v>389</v>
      </c>
      <c r="C1455" s="54" t="s">
        <v>304</v>
      </c>
      <c r="D1455" s="55">
        <v>1</v>
      </c>
    </row>
    <row r="1456" spans="1:4" ht="32.25" customHeight="1" thickBot="1" x14ac:dyDescent="0.25">
      <c r="A1456" s="52">
        <v>6</v>
      </c>
      <c r="B1456" s="53" t="s">
        <v>390</v>
      </c>
      <c r="C1456" s="54" t="s">
        <v>225</v>
      </c>
      <c r="D1456" s="55">
        <v>1</v>
      </c>
    </row>
    <row r="1457" spans="1:4" x14ac:dyDescent="0.2">
      <c r="A1457" s="45"/>
      <c r="B1457" s="45"/>
      <c r="C1457" s="45"/>
      <c r="D1457" s="45"/>
    </row>
    <row r="1458" spans="1:4" ht="12.75" customHeight="1" x14ac:dyDescent="0.2">
      <c r="A1458" s="56"/>
      <c r="B1458" s="103" t="s">
        <v>592</v>
      </c>
      <c r="C1458" s="103"/>
      <c r="D1458" s="103"/>
    </row>
    <row r="1459" spans="1:4" ht="13.5" thickBot="1" x14ac:dyDescent="0.25">
      <c r="A1459" s="44"/>
      <c r="B1459" s="44"/>
      <c r="C1459" s="44"/>
      <c r="D1459" s="44"/>
    </row>
    <row r="1460" spans="1:4" ht="22.5" x14ac:dyDescent="0.2">
      <c r="A1460" s="46">
        <v>7</v>
      </c>
      <c r="B1460" s="47" t="s">
        <v>387</v>
      </c>
      <c r="C1460" s="48" t="s">
        <v>388</v>
      </c>
      <c r="D1460" s="49">
        <v>2.1629999999999998</v>
      </c>
    </row>
    <row r="1461" spans="1:4" x14ac:dyDescent="0.2">
      <c r="A1461" s="52">
        <v>8</v>
      </c>
      <c r="B1461" s="53" t="s">
        <v>389</v>
      </c>
      <c r="C1461" s="54" t="s">
        <v>304</v>
      </c>
      <c r="D1461" s="55">
        <v>1</v>
      </c>
    </row>
    <row r="1462" spans="1:4" x14ac:dyDescent="0.2">
      <c r="A1462" s="52">
        <v>9</v>
      </c>
      <c r="B1462" s="53" t="s">
        <v>390</v>
      </c>
      <c r="C1462" s="54" t="s">
        <v>225</v>
      </c>
      <c r="D1462" s="55">
        <v>1</v>
      </c>
    </row>
    <row r="1463" spans="1:4" ht="12.75" customHeight="1" x14ac:dyDescent="0.2">
      <c r="A1463" s="71"/>
      <c r="B1463" s="103" t="s">
        <v>594</v>
      </c>
      <c r="C1463" s="103"/>
      <c r="D1463" s="103"/>
    </row>
    <row r="1464" spans="1:4" ht="13.5" thickBot="1" x14ac:dyDescent="0.25">
      <c r="A1464" s="44"/>
      <c r="B1464" s="44"/>
      <c r="C1464" s="44"/>
      <c r="D1464" s="44"/>
    </row>
    <row r="1465" spans="1:4" ht="22.5" x14ac:dyDescent="0.2">
      <c r="A1465" s="46">
        <v>10</v>
      </c>
      <c r="B1465" s="47" t="s">
        <v>387</v>
      </c>
      <c r="C1465" s="48" t="s">
        <v>388</v>
      </c>
      <c r="D1465" s="49">
        <v>2.1629999999999998</v>
      </c>
    </row>
    <row r="1466" spans="1:4" x14ac:dyDescent="0.2">
      <c r="A1466" s="52">
        <v>11</v>
      </c>
      <c r="B1466" s="53" t="s">
        <v>389</v>
      </c>
      <c r="C1466" s="54" t="s">
        <v>304</v>
      </c>
      <c r="D1466" s="55">
        <v>1</v>
      </c>
    </row>
    <row r="1467" spans="1:4" ht="13.5" thickBot="1" x14ac:dyDescent="0.25">
      <c r="A1467" s="52">
        <v>12</v>
      </c>
      <c r="B1467" s="53" t="s">
        <v>390</v>
      </c>
      <c r="C1467" s="54" t="s">
        <v>225</v>
      </c>
      <c r="D1467" s="55">
        <v>1</v>
      </c>
    </row>
    <row r="1468" spans="1:4" x14ac:dyDescent="0.2">
      <c r="A1468" s="45"/>
      <c r="B1468" s="45"/>
      <c r="C1468" s="45"/>
      <c r="D1468" s="45"/>
    </row>
    <row r="1469" spans="1:4" ht="12.75" customHeight="1" x14ac:dyDescent="0.2">
      <c r="A1469" s="56"/>
      <c r="B1469" s="103" t="s">
        <v>595</v>
      </c>
      <c r="C1469" s="103"/>
      <c r="D1469" s="103"/>
    </row>
    <row r="1470" spans="1:4" ht="13.5" thickBot="1" x14ac:dyDescent="0.25">
      <c r="A1470" s="44"/>
      <c r="B1470" s="44"/>
      <c r="C1470" s="44"/>
      <c r="D1470" s="44"/>
    </row>
    <row r="1471" spans="1:4" ht="22.5" x14ac:dyDescent="0.2">
      <c r="A1471" s="46">
        <v>13</v>
      </c>
      <c r="B1471" s="47" t="s">
        <v>387</v>
      </c>
      <c r="C1471" s="48" t="s">
        <v>388</v>
      </c>
      <c r="D1471" s="49">
        <v>2.1629999999999998</v>
      </c>
    </row>
    <row r="1472" spans="1:4" x14ac:dyDescent="0.2">
      <c r="A1472" s="52">
        <v>14</v>
      </c>
      <c r="B1472" s="53" t="s">
        <v>389</v>
      </c>
      <c r="C1472" s="54" t="s">
        <v>304</v>
      </c>
      <c r="D1472" s="55">
        <v>1</v>
      </c>
    </row>
    <row r="1473" spans="1:4" ht="13.5" thickBot="1" x14ac:dyDescent="0.25">
      <c r="A1473" s="52">
        <v>15</v>
      </c>
      <c r="B1473" s="53" t="s">
        <v>390</v>
      </c>
      <c r="C1473" s="54" t="s">
        <v>225</v>
      </c>
      <c r="D1473" s="55">
        <v>1</v>
      </c>
    </row>
    <row r="1474" spans="1:4" x14ac:dyDescent="0.2">
      <c r="A1474" s="45"/>
      <c r="B1474" s="45"/>
      <c r="C1474" s="45"/>
      <c r="D1474" s="45"/>
    </row>
    <row r="1475" spans="1:4" ht="12.75" customHeight="1" x14ac:dyDescent="0.2">
      <c r="A1475" s="56"/>
      <c r="B1475" s="103" t="s">
        <v>307</v>
      </c>
      <c r="C1475" s="103"/>
      <c r="D1475" s="103"/>
    </row>
    <row r="1476" spans="1:4" ht="13.5" thickBot="1" x14ac:dyDescent="0.25">
      <c r="A1476" s="44"/>
      <c r="B1476" s="44"/>
      <c r="C1476" s="44"/>
      <c r="D1476" s="44"/>
    </row>
    <row r="1477" spans="1:4" ht="22.5" x14ac:dyDescent="0.2">
      <c r="A1477" s="46">
        <v>16</v>
      </c>
      <c r="B1477" s="47" t="s">
        <v>387</v>
      </c>
      <c r="C1477" s="48" t="s">
        <v>388</v>
      </c>
      <c r="D1477" s="49">
        <v>2.1629999999999998</v>
      </c>
    </row>
    <row r="1478" spans="1:4" x14ac:dyDescent="0.2">
      <c r="A1478" s="52">
        <v>17</v>
      </c>
      <c r="B1478" s="53" t="s">
        <v>389</v>
      </c>
      <c r="C1478" s="54" t="s">
        <v>304</v>
      </c>
      <c r="D1478" s="55">
        <v>1</v>
      </c>
    </row>
    <row r="1479" spans="1:4" x14ac:dyDescent="0.2">
      <c r="A1479" s="52">
        <v>18</v>
      </c>
      <c r="B1479" s="53" t="s">
        <v>390</v>
      </c>
      <c r="C1479" s="54" t="s">
        <v>225</v>
      </c>
      <c r="D1479" s="55">
        <v>1</v>
      </c>
    </row>
    <row r="1481" spans="1:4" ht="15" x14ac:dyDescent="0.25">
      <c r="A1481" s="62"/>
      <c r="B1481" s="64" t="s">
        <v>391</v>
      </c>
      <c r="C1481" s="62"/>
      <c r="D1481" s="62"/>
    </row>
    <row r="1483" spans="1:4" ht="12.75" customHeight="1" x14ac:dyDescent="0.2">
      <c r="A1483" s="56"/>
      <c r="B1483" s="103" t="s">
        <v>296</v>
      </c>
      <c r="C1483" s="103"/>
      <c r="D1483" s="103"/>
    </row>
    <row r="1484" spans="1:4" ht="13.5" thickBot="1" x14ac:dyDescent="0.25">
      <c r="A1484" s="44"/>
      <c r="B1484" s="44"/>
      <c r="C1484" s="44"/>
      <c r="D1484" s="44"/>
    </row>
    <row r="1485" spans="1:4" x14ac:dyDescent="0.2">
      <c r="A1485" s="46">
        <v>1</v>
      </c>
      <c r="B1485" s="47" t="s">
        <v>392</v>
      </c>
      <c r="C1485" s="48" t="s">
        <v>225</v>
      </c>
      <c r="D1485" s="49">
        <v>1</v>
      </c>
    </row>
    <row r="1486" spans="1:4" x14ac:dyDescent="0.2">
      <c r="A1486" s="52">
        <v>2</v>
      </c>
      <c r="B1486" s="53" t="s">
        <v>393</v>
      </c>
      <c r="C1486" s="54" t="s">
        <v>314</v>
      </c>
      <c r="D1486" s="55">
        <v>0.01</v>
      </c>
    </row>
    <row r="1487" spans="1:4" ht="12.75" customHeight="1" x14ac:dyDescent="0.2">
      <c r="A1487" s="71"/>
      <c r="B1487" s="103" t="s">
        <v>591</v>
      </c>
      <c r="C1487" s="103"/>
      <c r="D1487" s="103"/>
    </row>
    <row r="1488" spans="1:4" ht="13.5" thickBot="1" x14ac:dyDescent="0.25">
      <c r="A1488" s="44"/>
      <c r="B1488" s="44"/>
      <c r="C1488" s="44"/>
      <c r="D1488" s="44"/>
    </row>
    <row r="1489" spans="1:4" x14ac:dyDescent="0.2">
      <c r="A1489" s="46">
        <v>3</v>
      </c>
      <c r="B1489" s="47" t="s">
        <v>392</v>
      </c>
      <c r="C1489" s="48" t="s">
        <v>225</v>
      </c>
      <c r="D1489" s="49">
        <v>1</v>
      </c>
    </row>
    <row r="1490" spans="1:4" x14ac:dyDescent="0.2">
      <c r="A1490" s="52">
        <v>4</v>
      </c>
      <c r="B1490" s="53" t="s">
        <v>393</v>
      </c>
      <c r="C1490" s="54" t="s">
        <v>314</v>
      </c>
      <c r="D1490" s="55">
        <v>0.01</v>
      </c>
    </row>
    <row r="1491" spans="1:4" ht="12.75" customHeight="1" x14ac:dyDescent="0.2">
      <c r="A1491" s="71"/>
      <c r="B1491" s="103" t="s">
        <v>592</v>
      </c>
      <c r="C1491" s="103"/>
      <c r="D1491" s="103"/>
    </row>
    <row r="1492" spans="1:4" ht="13.5" thickBot="1" x14ac:dyDescent="0.25">
      <c r="A1492" s="44"/>
      <c r="B1492" s="44"/>
      <c r="C1492" s="44"/>
      <c r="D1492" s="44"/>
    </row>
    <row r="1493" spans="1:4" x14ac:dyDescent="0.2">
      <c r="A1493" s="46">
        <v>5</v>
      </c>
      <c r="B1493" s="47" t="s">
        <v>392</v>
      </c>
      <c r="C1493" s="48" t="s">
        <v>225</v>
      </c>
      <c r="D1493" s="49">
        <v>1</v>
      </c>
    </row>
    <row r="1494" spans="1:4" x14ac:dyDescent="0.2">
      <c r="A1494" s="52">
        <v>6</v>
      </c>
      <c r="B1494" s="53" t="s">
        <v>393</v>
      </c>
      <c r="C1494" s="54" t="s">
        <v>314</v>
      </c>
      <c r="D1494" s="55">
        <v>0.01</v>
      </c>
    </row>
    <row r="1495" spans="1:4" ht="12.75" customHeight="1" x14ac:dyDescent="0.2">
      <c r="A1495" s="71"/>
      <c r="B1495" s="103" t="s">
        <v>594</v>
      </c>
      <c r="C1495" s="103"/>
      <c r="D1495" s="103"/>
    </row>
    <row r="1496" spans="1:4" ht="13.5" thickBot="1" x14ac:dyDescent="0.25">
      <c r="A1496" s="44"/>
      <c r="B1496" s="44"/>
      <c r="C1496" s="44"/>
      <c r="D1496" s="44"/>
    </row>
    <row r="1497" spans="1:4" x14ac:dyDescent="0.2">
      <c r="A1497" s="46">
        <v>7</v>
      </c>
      <c r="B1497" s="47" t="s">
        <v>392</v>
      </c>
      <c r="C1497" s="48" t="s">
        <v>225</v>
      </c>
      <c r="D1497" s="49">
        <v>1</v>
      </c>
    </row>
    <row r="1498" spans="1:4" x14ac:dyDescent="0.2">
      <c r="A1498" s="52">
        <v>8</v>
      </c>
      <c r="B1498" s="53" t="s">
        <v>393</v>
      </c>
      <c r="C1498" s="54" t="s">
        <v>314</v>
      </c>
      <c r="D1498" s="55">
        <v>0.01</v>
      </c>
    </row>
    <row r="1499" spans="1:4" ht="12.75" customHeight="1" x14ac:dyDescent="0.2">
      <c r="A1499" s="71"/>
      <c r="B1499" s="103" t="s">
        <v>595</v>
      </c>
      <c r="C1499" s="103"/>
      <c r="D1499" s="103"/>
    </row>
    <row r="1500" spans="1:4" ht="13.5" thickBot="1" x14ac:dyDescent="0.25">
      <c r="A1500" s="44"/>
      <c r="B1500" s="44"/>
      <c r="C1500" s="44"/>
      <c r="D1500" s="44"/>
    </row>
    <row r="1501" spans="1:4" x14ac:dyDescent="0.2">
      <c r="A1501" s="46">
        <v>9</v>
      </c>
      <c r="B1501" s="47" t="s">
        <v>392</v>
      </c>
      <c r="C1501" s="48" t="s">
        <v>225</v>
      </c>
      <c r="D1501" s="49">
        <v>1</v>
      </c>
    </row>
    <row r="1502" spans="1:4" x14ac:dyDescent="0.2">
      <c r="A1502" s="52">
        <v>10</v>
      </c>
      <c r="B1502" s="53" t="s">
        <v>393</v>
      </c>
      <c r="C1502" s="54" t="s">
        <v>314</v>
      </c>
      <c r="D1502" s="55">
        <v>0.01</v>
      </c>
    </row>
    <row r="1503" spans="1:4" ht="12.75" customHeight="1" x14ac:dyDescent="0.2">
      <c r="A1503" s="71"/>
      <c r="B1503" s="103" t="s">
        <v>307</v>
      </c>
      <c r="C1503" s="103"/>
      <c r="D1503" s="103"/>
    </row>
    <row r="1504" spans="1:4" ht="13.5" thickBot="1" x14ac:dyDescent="0.25">
      <c r="A1504" s="44"/>
      <c r="B1504" s="44"/>
      <c r="C1504" s="44"/>
      <c r="D1504" s="44"/>
    </row>
    <row r="1505" spans="1:4" x14ac:dyDescent="0.2">
      <c r="A1505" s="46">
        <v>11</v>
      </c>
      <c r="B1505" s="47" t="s">
        <v>392</v>
      </c>
      <c r="C1505" s="48" t="s">
        <v>225</v>
      </c>
      <c r="D1505" s="49">
        <v>1</v>
      </c>
    </row>
    <row r="1506" spans="1:4" x14ac:dyDescent="0.2">
      <c r="A1506" s="52">
        <v>12</v>
      </c>
      <c r="B1506" s="53" t="s">
        <v>393</v>
      </c>
      <c r="C1506" s="54" t="s">
        <v>314</v>
      </c>
      <c r="D1506" s="55">
        <v>0.01</v>
      </c>
    </row>
    <row r="1508" spans="1:4" ht="15" x14ac:dyDescent="0.25">
      <c r="A1508" s="61"/>
      <c r="B1508" s="64" t="s">
        <v>394</v>
      </c>
      <c r="C1508" s="61"/>
      <c r="D1508" s="61"/>
    </row>
    <row r="1510" spans="1:4" ht="12.75" customHeight="1" x14ac:dyDescent="0.2">
      <c r="A1510" s="56"/>
      <c r="B1510" s="103" t="s">
        <v>296</v>
      </c>
      <c r="C1510" s="103"/>
      <c r="D1510" s="103"/>
    </row>
    <row r="1511" spans="1:4" x14ac:dyDescent="0.2">
      <c r="A1511" s="44"/>
      <c r="B1511" s="44"/>
      <c r="C1511" s="44"/>
      <c r="D1511" s="44"/>
    </row>
    <row r="1512" spans="1:4" ht="12.75" customHeight="1" x14ac:dyDescent="0.2">
      <c r="A1512" s="56"/>
      <c r="B1512" s="103" t="s">
        <v>396</v>
      </c>
      <c r="C1512" s="103"/>
      <c r="D1512" s="103"/>
    </row>
    <row r="1513" spans="1:4" ht="13.5" thickBot="1" x14ac:dyDescent="0.25">
      <c r="A1513" s="44"/>
      <c r="B1513" s="44"/>
      <c r="C1513" s="44"/>
      <c r="D1513" s="44"/>
    </row>
    <row r="1514" spans="1:4" ht="22.5" x14ac:dyDescent="0.2">
      <c r="A1514" s="46">
        <v>1</v>
      </c>
      <c r="B1514" s="47" t="s">
        <v>397</v>
      </c>
      <c r="C1514" s="48" t="s">
        <v>300</v>
      </c>
      <c r="D1514" s="49">
        <v>0.42599999999999999</v>
      </c>
    </row>
    <row r="1515" spans="1:4" ht="24" x14ac:dyDescent="0.2">
      <c r="A1515" s="52">
        <v>2</v>
      </c>
      <c r="B1515" s="53" t="s">
        <v>398</v>
      </c>
      <c r="C1515" s="54" t="s">
        <v>300</v>
      </c>
      <c r="D1515" s="55">
        <v>0.42599999999999999</v>
      </c>
    </row>
    <row r="1516" spans="1:4" ht="33.75" x14ac:dyDescent="0.2">
      <c r="A1516" s="52">
        <v>3</v>
      </c>
      <c r="B1516" s="53" t="s">
        <v>399</v>
      </c>
      <c r="C1516" s="54" t="s">
        <v>263</v>
      </c>
      <c r="D1516" s="55">
        <v>0.46</v>
      </c>
    </row>
    <row r="1517" spans="1:4" x14ac:dyDescent="0.2">
      <c r="A1517" s="52">
        <v>4</v>
      </c>
      <c r="B1517" s="53" t="s">
        <v>400</v>
      </c>
      <c r="C1517" s="54" t="s">
        <v>269</v>
      </c>
      <c r="D1517" s="55">
        <v>0.45600000000000002</v>
      </c>
    </row>
    <row r="1518" spans="1:4" ht="22.5" x14ac:dyDescent="0.2">
      <c r="A1518" s="52">
        <v>5</v>
      </c>
      <c r="B1518" s="53" t="s">
        <v>401</v>
      </c>
      <c r="C1518" s="54" t="s">
        <v>300</v>
      </c>
      <c r="D1518" s="55">
        <v>0.42599999999999999</v>
      </c>
    </row>
    <row r="1519" spans="1:4" ht="24" x14ac:dyDescent="0.2">
      <c r="A1519" s="52">
        <v>6</v>
      </c>
      <c r="B1519" s="53" t="s">
        <v>301</v>
      </c>
      <c r="C1519" s="54" t="s">
        <v>300</v>
      </c>
      <c r="D1519" s="55">
        <v>0.42599999999999999</v>
      </c>
    </row>
    <row r="1520" spans="1:4" ht="23.25" thickBot="1" x14ac:dyDescent="0.25">
      <c r="A1520" s="52">
        <v>7</v>
      </c>
      <c r="B1520" s="53" t="s">
        <v>402</v>
      </c>
      <c r="C1520" s="54" t="s">
        <v>255</v>
      </c>
      <c r="D1520" s="55">
        <v>0.42599999999999999</v>
      </c>
    </row>
    <row r="1521" spans="1:4" x14ac:dyDescent="0.2">
      <c r="A1521" s="45"/>
      <c r="B1521" s="45"/>
      <c r="C1521" s="45"/>
      <c r="D1521" s="45"/>
    </row>
    <row r="1522" spans="1:4" ht="12.75" customHeight="1" x14ac:dyDescent="0.2">
      <c r="A1522" s="56"/>
      <c r="B1522" s="103" t="s">
        <v>403</v>
      </c>
      <c r="C1522" s="103"/>
      <c r="D1522" s="103"/>
    </row>
    <row r="1523" spans="1:4" ht="13.5" thickBot="1" x14ac:dyDescent="0.25">
      <c r="A1523" s="44"/>
      <c r="B1523" s="44"/>
      <c r="C1523" s="44"/>
      <c r="D1523" s="44"/>
    </row>
    <row r="1524" spans="1:4" ht="22.5" x14ac:dyDescent="0.2">
      <c r="A1524" s="46">
        <v>8</v>
      </c>
      <c r="B1524" s="47" t="s">
        <v>397</v>
      </c>
      <c r="C1524" s="48" t="s">
        <v>300</v>
      </c>
      <c r="D1524" s="49">
        <v>6.4000000000000001E-2</v>
      </c>
    </row>
    <row r="1525" spans="1:4" ht="24" x14ac:dyDescent="0.2">
      <c r="A1525" s="52">
        <v>9</v>
      </c>
      <c r="B1525" s="53" t="s">
        <v>398</v>
      </c>
      <c r="C1525" s="54" t="s">
        <v>300</v>
      </c>
      <c r="D1525" s="55">
        <v>6.4000000000000001E-2</v>
      </c>
    </row>
    <row r="1526" spans="1:4" ht="33.75" x14ac:dyDescent="0.2">
      <c r="A1526" s="52">
        <v>10</v>
      </c>
      <c r="B1526" s="53" t="s">
        <v>399</v>
      </c>
      <c r="C1526" s="54" t="s">
        <v>263</v>
      </c>
      <c r="D1526" s="55">
        <v>6.9000000000000006E-2</v>
      </c>
    </row>
    <row r="1527" spans="1:4" x14ac:dyDescent="0.2">
      <c r="A1527" s="52">
        <v>11</v>
      </c>
      <c r="B1527" s="53" t="s">
        <v>400</v>
      </c>
      <c r="C1527" s="54" t="s">
        <v>269</v>
      </c>
      <c r="D1527" s="55">
        <v>6.8000000000000005E-2</v>
      </c>
    </row>
    <row r="1528" spans="1:4" ht="22.5" x14ac:dyDescent="0.2">
      <c r="A1528" s="52">
        <v>12</v>
      </c>
      <c r="B1528" s="53" t="s">
        <v>401</v>
      </c>
      <c r="C1528" s="54" t="s">
        <v>300</v>
      </c>
      <c r="D1528" s="55">
        <v>6.4000000000000001E-2</v>
      </c>
    </row>
    <row r="1529" spans="1:4" ht="24" x14ac:dyDescent="0.2">
      <c r="A1529" s="52">
        <v>13</v>
      </c>
      <c r="B1529" s="53" t="s">
        <v>301</v>
      </c>
      <c r="C1529" s="54" t="s">
        <v>300</v>
      </c>
      <c r="D1529" s="55">
        <v>6.4000000000000001E-2</v>
      </c>
    </row>
    <row r="1530" spans="1:4" ht="22.5" x14ac:dyDescent="0.2">
      <c r="A1530" s="52">
        <v>14</v>
      </c>
      <c r="B1530" s="53" t="s">
        <v>402</v>
      </c>
      <c r="C1530" s="54" t="s">
        <v>255</v>
      </c>
      <c r="D1530" s="55">
        <v>6.4000000000000001E-2</v>
      </c>
    </row>
    <row r="1531" spans="1:4" ht="24.75" thickBot="1" x14ac:dyDescent="0.25">
      <c r="A1531" s="52">
        <v>15</v>
      </c>
      <c r="B1531" s="53" t="s">
        <v>404</v>
      </c>
      <c r="C1531" s="54" t="s">
        <v>318</v>
      </c>
      <c r="D1531" s="55">
        <v>7.6999999999999999E-2</v>
      </c>
    </row>
    <row r="1532" spans="1:4" x14ac:dyDescent="0.2">
      <c r="A1532" s="45"/>
      <c r="B1532" s="45"/>
      <c r="C1532" s="45"/>
      <c r="D1532" s="45"/>
    </row>
    <row r="1533" spans="1:4" ht="12.75" customHeight="1" x14ac:dyDescent="0.2">
      <c r="A1533" s="56"/>
      <c r="B1533" s="103" t="s">
        <v>405</v>
      </c>
      <c r="C1533" s="103"/>
      <c r="D1533" s="103"/>
    </row>
    <row r="1534" spans="1:4" ht="13.5" thickBot="1" x14ac:dyDescent="0.25">
      <c r="A1534" s="44"/>
      <c r="B1534" s="44"/>
      <c r="C1534" s="44"/>
      <c r="D1534" s="44"/>
    </row>
    <row r="1535" spans="1:4" ht="22.5" x14ac:dyDescent="0.2">
      <c r="A1535" s="46">
        <v>16</v>
      </c>
      <c r="B1535" s="47" t="s">
        <v>397</v>
      </c>
      <c r="C1535" s="48" t="s">
        <v>300</v>
      </c>
      <c r="D1535" s="49">
        <v>4.3999999999999997E-2</v>
      </c>
    </row>
    <row r="1536" spans="1:4" ht="24" x14ac:dyDescent="0.2">
      <c r="A1536" s="52">
        <v>17</v>
      </c>
      <c r="B1536" s="53" t="s">
        <v>398</v>
      </c>
      <c r="C1536" s="54" t="s">
        <v>300</v>
      </c>
      <c r="D1536" s="55">
        <v>4.3999999999999997E-2</v>
      </c>
    </row>
    <row r="1537" spans="1:4" ht="33.75" x14ac:dyDescent="0.2">
      <c r="A1537" s="52">
        <v>18</v>
      </c>
      <c r="B1537" s="53" t="s">
        <v>399</v>
      </c>
      <c r="C1537" s="54" t="s">
        <v>263</v>
      </c>
      <c r="D1537" s="55">
        <v>4.7E-2</v>
      </c>
    </row>
    <row r="1538" spans="1:4" x14ac:dyDescent="0.2">
      <c r="A1538" s="52">
        <v>19</v>
      </c>
      <c r="B1538" s="53" t="s">
        <v>400</v>
      </c>
      <c r="C1538" s="54" t="s">
        <v>269</v>
      </c>
      <c r="D1538" s="55">
        <v>4.7E-2</v>
      </c>
    </row>
    <row r="1539" spans="1:4" ht="22.5" x14ac:dyDescent="0.2">
      <c r="A1539" s="52">
        <v>20</v>
      </c>
      <c r="B1539" s="53" t="s">
        <v>406</v>
      </c>
      <c r="C1539" s="54" t="s">
        <v>300</v>
      </c>
      <c r="D1539" s="55">
        <v>4.3999999999999997E-2</v>
      </c>
    </row>
    <row r="1540" spans="1:4" ht="24" x14ac:dyDescent="0.2">
      <c r="A1540" s="52">
        <v>21</v>
      </c>
      <c r="B1540" s="53" t="s">
        <v>301</v>
      </c>
      <c r="C1540" s="54" t="s">
        <v>300</v>
      </c>
      <c r="D1540" s="55">
        <v>4.3999999999999997E-2</v>
      </c>
    </row>
    <row r="1541" spans="1:4" ht="22.5" x14ac:dyDescent="0.2">
      <c r="A1541" s="52">
        <v>22</v>
      </c>
      <c r="B1541" s="53" t="s">
        <v>402</v>
      </c>
      <c r="C1541" s="54" t="s">
        <v>255</v>
      </c>
      <c r="D1541" s="55">
        <v>4.3999999999999997E-2</v>
      </c>
    </row>
    <row r="1542" spans="1:4" ht="24.75" thickBot="1" x14ac:dyDescent="0.25">
      <c r="A1542" s="52">
        <v>23</v>
      </c>
      <c r="B1542" s="53" t="s">
        <v>404</v>
      </c>
      <c r="C1542" s="54" t="s">
        <v>318</v>
      </c>
      <c r="D1542" s="55">
        <v>5.2999999999999999E-2</v>
      </c>
    </row>
    <row r="1543" spans="1:4" x14ac:dyDescent="0.2">
      <c r="A1543" s="45"/>
      <c r="B1543" s="45"/>
      <c r="C1543" s="45"/>
      <c r="D1543" s="45"/>
    </row>
    <row r="1544" spans="1:4" ht="12.75" customHeight="1" x14ac:dyDescent="0.2">
      <c r="A1544" s="56"/>
      <c r="B1544" s="103" t="s">
        <v>407</v>
      </c>
      <c r="C1544" s="103"/>
      <c r="D1544" s="103"/>
    </row>
    <row r="1545" spans="1:4" ht="13.5" thickBot="1" x14ac:dyDescent="0.25">
      <c r="A1545" s="44"/>
      <c r="B1545" s="44"/>
      <c r="C1545" s="44"/>
      <c r="D1545" s="44"/>
    </row>
    <row r="1546" spans="1:4" ht="22.5" x14ac:dyDescent="0.2">
      <c r="A1546" s="46">
        <v>24</v>
      </c>
      <c r="B1546" s="47" t="s">
        <v>397</v>
      </c>
      <c r="C1546" s="48" t="s">
        <v>300</v>
      </c>
      <c r="D1546" s="49">
        <v>7.8E-2</v>
      </c>
    </row>
    <row r="1547" spans="1:4" ht="24" x14ac:dyDescent="0.2">
      <c r="A1547" s="52">
        <v>25</v>
      </c>
      <c r="B1547" s="53" t="s">
        <v>398</v>
      </c>
      <c r="C1547" s="54" t="s">
        <v>300</v>
      </c>
      <c r="D1547" s="55">
        <v>7.8E-2</v>
      </c>
    </row>
    <row r="1548" spans="1:4" ht="33.75" x14ac:dyDescent="0.2">
      <c r="A1548" s="52">
        <v>26</v>
      </c>
      <c r="B1548" s="53" t="s">
        <v>399</v>
      </c>
      <c r="C1548" s="54" t="s">
        <v>263</v>
      </c>
      <c r="D1548" s="55">
        <v>8.2000000000000003E-2</v>
      </c>
    </row>
    <row r="1549" spans="1:4" x14ac:dyDescent="0.2">
      <c r="A1549" s="52">
        <v>27</v>
      </c>
      <c r="B1549" s="53" t="s">
        <v>400</v>
      </c>
      <c r="C1549" s="54" t="s">
        <v>269</v>
      </c>
      <c r="D1549" s="55">
        <v>8.3000000000000004E-2</v>
      </c>
    </row>
    <row r="1550" spans="1:4" ht="22.5" x14ac:dyDescent="0.2">
      <c r="A1550" s="52">
        <v>28</v>
      </c>
      <c r="B1550" s="53" t="s">
        <v>408</v>
      </c>
      <c r="C1550" s="54" t="s">
        <v>300</v>
      </c>
      <c r="D1550" s="55">
        <v>7.8E-2</v>
      </c>
    </row>
    <row r="1551" spans="1:4" ht="24" x14ac:dyDescent="0.2">
      <c r="A1551" s="52">
        <v>29</v>
      </c>
      <c r="B1551" s="53" t="s">
        <v>301</v>
      </c>
      <c r="C1551" s="54" t="s">
        <v>300</v>
      </c>
      <c r="D1551" s="55">
        <v>7.8E-2</v>
      </c>
    </row>
    <row r="1552" spans="1:4" ht="22.5" x14ac:dyDescent="0.2">
      <c r="A1552" s="52">
        <v>30</v>
      </c>
      <c r="B1552" s="53" t="s">
        <v>402</v>
      </c>
      <c r="C1552" s="54" t="s">
        <v>255</v>
      </c>
      <c r="D1552" s="55">
        <v>7.8E-2</v>
      </c>
    </row>
    <row r="1553" spans="1:4" ht="24" x14ac:dyDescent="0.2">
      <c r="A1553" s="52">
        <v>31</v>
      </c>
      <c r="B1553" s="53" t="s">
        <v>404</v>
      </c>
      <c r="C1553" s="54" t="s">
        <v>318</v>
      </c>
      <c r="D1553" s="55">
        <v>9.4E-2</v>
      </c>
    </row>
    <row r="1554" spans="1:4" ht="13.5" thickBot="1" x14ac:dyDescent="0.25">
      <c r="A1554" s="52">
        <v>32</v>
      </c>
      <c r="B1554" s="53" t="s">
        <v>409</v>
      </c>
      <c r="C1554" s="54" t="s">
        <v>318</v>
      </c>
      <c r="D1554" s="55">
        <v>7.8E-2</v>
      </c>
    </row>
    <row r="1555" spans="1:4" x14ac:dyDescent="0.2">
      <c r="A1555" s="45"/>
      <c r="B1555" s="45"/>
      <c r="C1555" s="45"/>
      <c r="D1555" s="45"/>
    </row>
    <row r="1556" spans="1:4" ht="12.75" customHeight="1" x14ac:dyDescent="0.2">
      <c r="A1556" s="56"/>
      <c r="B1556" s="103" t="s">
        <v>410</v>
      </c>
      <c r="C1556" s="103"/>
      <c r="D1556" s="103"/>
    </row>
    <row r="1557" spans="1:4" ht="13.5" thickBot="1" x14ac:dyDescent="0.25">
      <c r="A1557" s="44"/>
      <c r="B1557" s="44"/>
      <c r="C1557" s="44"/>
      <c r="D1557" s="44"/>
    </row>
    <row r="1558" spans="1:4" x14ac:dyDescent="0.2">
      <c r="A1558" s="46">
        <v>33</v>
      </c>
      <c r="B1558" s="47" t="s">
        <v>400</v>
      </c>
      <c r="C1558" s="48" t="s">
        <v>269</v>
      </c>
      <c r="D1558" s="49">
        <v>0.57999999999999996</v>
      </c>
    </row>
    <row r="1559" spans="1:4" ht="22.5" x14ac:dyDescent="0.2">
      <c r="A1559" s="52">
        <v>34</v>
      </c>
      <c r="B1559" s="53" t="s">
        <v>401</v>
      </c>
      <c r="C1559" s="54" t="s">
        <v>300</v>
      </c>
      <c r="D1559" s="55">
        <v>0.54</v>
      </c>
    </row>
    <row r="1560" spans="1:4" ht="24" x14ac:dyDescent="0.2">
      <c r="A1560" s="52">
        <v>35</v>
      </c>
      <c r="B1560" s="53" t="s">
        <v>301</v>
      </c>
      <c r="C1560" s="54" t="s">
        <v>300</v>
      </c>
      <c r="D1560" s="55">
        <v>0.54</v>
      </c>
    </row>
    <row r="1561" spans="1:4" ht="23.25" thickBot="1" x14ac:dyDescent="0.25">
      <c r="A1561" s="52">
        <v>36</v>
      </c>
      <c r="B1561" s="53" t="s">
        <v>402</v>
      </c>
      <c r="C1561" s="54" t="s">
        <v>255</v>
      </c>
      <c r="D1561" s="55">
        <v>0.54</v>
      </c>
    </row>
    <row r="1562" spans="1:4" x14ac:dyDescent="0.2">
      <c r="A1562" s="45"/>
      <c r="B1562" s="45"/>
      <c r="C1562" s="45"/>
      <c r="D1562" s="45"/>
    </row>
    <row r="1563" spans="1:4" ht="12.75" customHeight="1" x14ac:dyDescent="0.2">
      <c r="A1563" s="56"/>
      <c r="B1563" s="103" t="s">
        <v>411</v>
      </c>
      <c r="C1563" s="103"/>
      <c r="D1563" s="103"/>
    </row>
    <row r="1564" spans="1:4" ht="13.5" thickBot="1" x14ac:dyDescent="0.25">
      <c r="A1564" s="44"/>
      <c r="B1564" s="44"/>
      <c r="C1564" s="44"/>
      <c r="D1564" s="44"/>
    </row>
    <row r="1565" spans="1:4" x14ac:dyDescent="0.2">
      <c r="A1565" s="46">
        <v>37</v>
      </c>
      <c r="B1565" s="47" t="s">
        <v>400</v>
      </c>
      <c r="C1565" s="48" t="s">
        <v>269</v>
      </c>
      <c r="D1565" s="49">
        <v>6.4000000000000001E-2</v>
      </c>
    </row>
    <row r="1566" spans="1:4" ht="22.5" x14ac:dyDescent="0.2">
      <c r="A1566" s="52">
        <v>38</v>
      </c>
      <c r="B1566" s="53" t="s">
        <v>412</v>
      </c>
      <c r="C1566" s="54" t="s">
        <v>300</v>
      </c>
      <c r="D1566" s="55">
        <v>0.06</v>
      </c>
    </row>
    <row r="1567" spans="1:4" ht="24" x14ac:dyDescent="0.2">
      <c r="A1567" s="52">
        <v>39</v>
      </c>
      <c r="B1567" s="53" t="s">
        <v>301</v>
      </c>
      <c r="C1567" s="54" t="s">
        <v>300</v>
      </c>
      <c r="D1567" s="55">
        <v>0.06</v>
      </c>
    </row>
    <row r="1568" spans="1:4" ht="22.5" x14ac:dyDescent="0.2">
      <c r="A1568" s="52">
        <v>40</v>
      </c>
      <c r="B1568" s="53" t="s">
        <v>402</v>
      </c>
      <c r="C1568" s="54" t="s">
        <v>255</v>
      </c>
      <c r="D1568" s="55">
        <v>0.06</v>
      </c>
    </row>
    <row r="1569" spans="1:4" ht="24" x14ac:dyDescent="0.2">
      <c r="A1569" s="52">
        <v>41</v>
      </c>
      <c r="B1569" s="53" t="s">
        <v>404</v>
      </c>
      <c r="C1569" s="54" t="s">
        <v>318</v>
      </c>
      <c r="D1569" s="55">
        <v>7.1999999999999995E-2</v>
      </c>
    </row>
    <row r="1570" spans="1:4" s="44" customFormat="1" x14ac:dyDescent="0.2">
      <c r="A1570" s="66"/>
      <c r="B1570" s="67"/>
      <c r="C1570" s="68"/>
      <c r="D1570" s="69"/>
    </row>
    <row r="1571" spans="1:4" ht="12.75" customHeight="1" x14ac:dyDescent="0.2">
      <c r="A1571" s="56"/>
      <c r="B1571" s="103" t="s">
        <v>591</v>
      </c>
      <c r="C1571" s="103"/>
      <c r="D1571" s="103"/>
    </row>
    <row r="1572" spans="1:4" ht="12.75" customHeight="1" x14ac:dyDescent="0.2">
      <c r="A1572" s="56"/>
      <c r="B1572" s="103" t="s">
        <v>396</v>
      </c>
      <c r="C1572" s="103"/>
      <c r="D1572" s="103"/>
    </row>
    <row r="1573" spans="1:4" ht="13.5" thickBot="1" x14ac:dyDescent="0.25">
      <c r="A1573" s="44"/>
      <c r="B1573" s="44"/>
      <c r="C1573" s="44"/>
      <c r="D1573" s="44"/>
    </row>
    <row r="1574" spans="1:4" ht="22.5" x14ac:dyDescent="0.2">
      <c r="A1574" s="46">
        <v>42</v>
      </c>
      <c r="B1574" s="47" t="s">
        <v>397</v>
      </c>
      <c r="C1574" s="48" t="s">
        <v>300</v>
      </c>
      <c r="D1574" s="49">
        <v>0.42599999999999999</v>
      </c>
    </row>
    <row r="1575" spans="1:4" ht="24" x14ac:dyDescent="0.2">
      <c r="A1575" s="52">
        <v>43</v>
      </c>
      <c r="B1575" s="53" t="s">
        <v>398</v>
      </c>
      <c r="C1575" s="54" t="s">
        <v>300</v>
      </c>
      <c r="D1575" s="55">
        <v>0.42599999999999999</v>
      </c>
    </row>
    <row r="1576" spans="1:4" ht="33.75" x14ac:dyDescent="0.2">
      <c r="A1576" s="52">
        <v>44</v>
      </c>
      <c r="B1576" s="53" t="s">
        <v>399</v>
      </c>
      <c r="C1576" s="54" t="s">
        <v>263</v>
      </c>
      <c r="D1576" s="55">
        <v>0.46</v>
      </c>
    </row>
    <row r="1577" spans="1:4" x14ac:dyDescent="0.2">
      <c r="A1577" s="52">
        <v>45</v>
      </c>
      <c r="B1577" s="53" t="s">
        <v>400</v>
      </c>
      <c r="C1577" s="54" t="s">
        <v>269</v>
      </c>
      <c r="D1577" s="55">
        <v>0.45600000000000002</v>
      </c>
    </row>
    <row r="1578" spans="1:4" ht="22.5" x14ac:dyDescent="0.2">
      <c r="A1578" s="52">
        <v>46</v>
      </c>
      <c r="B1578" s="53" t="s">
        <v>401</v>
      </c>
      <c r="C1578" s="54" t="s">
        <v>300</v>
      </c>
      <c r="D1578" s="55">
        <v>0.42599999999999999</v>
      </c>
    </row>
    <row r="1579" spans="1:4" ht="24" x14ac:dyDescent="0.2">
      <c r="A1579" s="52">
        <v>47</v>
      </c>
      <c r="B1579" s="53" t="s">
        <v>301</v>
      </c>
      <c r="C1579" s="54" t="s">
        <v>300</v>
      </c>
      <c r="D1579" s="55">
        <v>0.42599999999999999</v>
      </c>
    </row>
    <row r="1580" spans="1:4" ht="23.25" thickBot="1" x14ac:dyDescent="0.25">
      <c r="A1580" s="52">
        <v>48</v>
      </c>
      <c r="B1580" s="53" t="s">
        <v>402</v>
      </c>
      <c r="C1580" s="54" t="s">
        <v>255</v>
      </c>
      <c r="D1580" s="55">
        <v>0.42599999999999999</v>
      </c>
    </row>
    <row r="1581" spans="1:4" x14ac:dyDescent="0.2">
      <c r="A1581" s="45"/>
      <c r="B1581" s="45"/>
      <c r="C1581" s="45"/>
      <c r="D1581" s="45"/>
    </row>
    <row r="1582" spans="1:4" ht="12.75" customHeight="1" x14ac:dyDescent="0.2">
      <c r="A1582" s="56"/>
      <c r="B1582" s="103" t="s">
        <v>403</v>
      </c>
      <c r="C1582" s="103"/>
      <c r="D1582" s="103"/>
    </row>
    <row r="1583" spans="1:4" ht="13.5" thickBot="1" x14ac:dyDescent="0.25">
      <c r="A1583" s="44"/>
      <c r="B1583" s="44"/>
      <c r="C1583" s="44"/>
      <c r="D1583" s="44"/>
    </row>
    <row r="1584" spans="1:4" ht="22.5" x14ac:dyDescent="0.2">
      <c r="A1584" s="46">
        <v>49</v>
      </c>
      <c r="B1584" s="47" t="s">
        <v>397</v>
      </c>
      <c r="C1584" s="48" t="s">
        <v>300</v>
      </c>
      <c r="D1584" s="49">
        <v>6.4000000000000001E-2</v>
      </c>
    </row>
    <row r="1585" spans="1:4" ht="24" x14ac:dyDescent="0.2">
      <c r="A1585" s="52">
        <v>50</v>
      </c>
      <c r="B1585" s="53" t="s">
        <v>398</v>
      </c>
      <c r="C1585" s="54" t="s">
        <v>300</v>
      </c>
      <c r="D1585" s="55">
        <v>6.4000000000000001E-2</v>
      </c>
    </row>
    <row r="1586" spans="1:4" ht="33.75" x14ac:dyDescent="0.2">
      <c r="A1586" s="52">
        <v>51</v>
      </c>
      <c r="B1586" s="53" t="s">
        <v>399</v>
      </c>
      <c r="C1586" s="54" t="s">
        <v>263</v>
      </c>
      <c r="D1586" s="55">
        <v>6.9000000000000006E-2</v>
      </c>
    </row>
    <row r="1587" spans="1:4" x14ac:dyDescent="0.2">
      <c r="A1587" s="52">
        <v>52</v>
      </c>
      <c r="B1587" s="53" t="s">
        <v>400</v>
      </c>
      <c r="C1587" s="54" t="s">
        <v>269</v>
      </c>
      <c r="D1587" s="55">
        <v>6.8000000000000005E-2</v>
      </c>
    </row>
    <row r="1588" spans="1:4" ht="22.5" x14ac:dyDescent="0.2">
      <c r="A1588" s="52">
        <v>53</v>
      </c>
      <c r="B1588" s="53" t="s">
        <v>401</v>
      </c>
      <c r="C1588" s="54" t="s">
        <v>300</v>
      </c>
      <c r="D1588" s="55">
        <v>6.4000000000000001E-2</v>
      </c>
    </row>
    <row r="1589" spans="1:4" ht="24" x14ac:dyDescent="0.2">
      <c r="A1589" s="52">
        <v>54</v>
      </c>
      <c r="B1589" s="53" t="s">
        <v>301</v>
      </c>
      <c r="C1589" s="54" t="s">
        <v>300</v>
      </c>
      <c r="D1589" s="55">
        <v>6.4000000000000001E-2</v>
      </c>
    </row>
    <row r="1590" spans="1:4" ht="22.5" x14ac:dyDescent="0.2">
      <c r="A1590" s="52">
        <v>55</v>
      </c>
      <c r="B1590" s="53" t="s">
        <v>402</v>
      </c>
      <c r="C1590" s="54" t="s">
        <v>255</v>
      </c>
      <c r="D1590" s="55">
        <v>6.4000000000000001E-2</v>
      </c>
    </row>
    <row r="1591" spans="1:4" ht="24.75" thickBot="1" x14ac:dyDescent="0.25">
      <c r="A1591" s="52">
        <v>56</v>
      </c>
      <c r="B1591" s="53" t="s">
        <v>404</v>
      </c>
      <c r="C1591" s="54" t="s">
        <v>318</v>
      </c>
      <c r="D1591" s="55">
        <v>7.6999999999999999E-2</v>
      </c>
    </row>
    <row r="1592" spans="1:4" x14ac:dyDescent="0.2">
      <c r="A1592" s="45"/>
      <c r="B1592" s="45"/>
      <c r="C1592" s="45"/>
      <c r="D1592" s="45"/>
    </row>
    <row r="1593" spans="1:4" ht="12.75" customHeight="1" x14ac:dyDescent="0.2">
      <c r="A1593" s="56"/>
      <c r="B1593" s="103" t="s">
        <v>405</v>
      </c>
      <c r="C1593" s="103"/>
      <c r="D1593" s="103"/>
    </row>
    <row r="1594" spans="1:4" ht="13.5" thickBot="1" x14ac:dyDescent="0.25">
      <c r="A1594" s="44"/>
      <c r="B1594" s="44"/>
      <c r="C1594" s="44"/>
      <c r="D1594" s="44"/>
    </row>
    <row r="1595" spans="1:4" ht="22.5" x14ac:dyDescent="0.2">
      <c r="A1595" s="46">
        <v>57</v>
      </c>
      <c r="B1595" s="47" t="s">
        <v>397</v>
      </c>
      <c r="C1595" s="48" t="s">
        <v>300</v>
      </c>
      <c r="D1595" s="49">
        <v>4.3999999999999997E-2</v>
      </c>
    </row>
    <row r="1596" spans="1:4" ht="24" x14ac:dyDescent="0.2">
      <c r="A1596" s="52">
        <v>58</v>
      </c>
      <c r="B1596" s="53" t="s">
        <v>398</v>
      </c>
      <c r="C1596" s="54" t="s">
        <v>300</v>
      </c>
      <c r="D1596" s="55">
        <v>4.3999999999999997E-2</v>
      </c>
    </row>
    <row r="1597" spans="1:4" ht="33.75" x14ac:dyDescent="0.2">
      <c r="A1597" s="52">
        <v>59</v>
      </c>
      <c r="B1597" s="53" t="s">
        <v>399</v>
      </c>
      <c r="C1597" s="54" t="s">
        <v>263</v>
      </c>
      <c r="D1597" s="55">
        <v>4.7E-2</v>
      </c>
    </row>
    <row r="1598" spans="1:4" x14ac:dyDescent="0.2">
      <c r="A1598" s="52">
        <v>60</v>
      </c>
      <c r="B1598" s="53" t="s">
        <v>400</v>
      </c>
      <c r="C1598" s="54" t="s">
        <v>269</v>
      </c>
      <c r="D1598" s="55">
        <v>4.7E-2</v>
      </c>
    </row>
    <row r="1599" spans="1:4" ht="22.5" x14ac:dyDescent="0.2">
      <c r="A1599" s="52">
        <v>61</v>
      </c>
      <c r="B1599" s="53" t="s">
        <v>406</v>
      </c>
      <c r="C1599" s="54" t="s">
        <v>300</v>
      </c>
      <c r="D1599" s="55">
        <v>4.3999999999999997E-2</v>
      </c>
    </row>
    <row r="1600" spans="1:4" ht="24" x14ac:dyDescent="0.2">
      <c r="A1600" s="52">
        <v>62</v>
      </c>
      <c r="B1600" s="53" t="s">
        <v>301</v>
      </c>
      <c r="C1600" s="54" t="s">
        <v>300</v>
      </c>
      <c r="D1600" s="55">
        <v>4.3999999999999997E-2</v>
      </c>
    </row>
    <row r="1601" spans="1:4" ht="22.5" x14ac:dyDescent="0.2">
      <c r="A1601" s="52">
        <v>63</v>
      </c>
      <c r="B1601" s="53" t="s">
        <v>402</v>
      </c>
      <c r="C1601" s="54" t="s">
        <v>255</v>
      </c>
      <c r="D1601" s="55">
        <v>4.3999999999999997E-2</v>
      </c>
    </row>
    <row r="1602" spans="1:4" ht="24.75" thickBot="1" x14ac:dyDescent="0.25">
      <c r="A1602" s="52">
        <v>64</v>
      </c>
      <c r="B1602" s="53" t="s">
        <v>404</v>
      </c>
      <c r="C1602" s="54" t="s">
        <v>318</v>
      </c>
      <c r="D1602" s="55">
        <v>5.2999999999999999E-2</v>
      </c>
    </row>
    <row r="1603" spans="1:4" x14ac:dyDescent="0.2">
      <c r="A1603" s="45"/>
      <c r="B1603" s="45"/>
      <c r="C1603" s="45"/>
      <c r="D1603" s="45"/>
    </row>
    <row r="1604" spans="1:4" ht="12.75" customHeight="1" x14ac:dyDescent="0.2">
      <c r="A1604" s="56"/>
      <c r="B1604" s="103" t="s">
        <v>407</v>
      </c>
      <c r="C1604" s="103"/>
      <c r="D1604" s="103"/>
    </row>
    <row r="1605" spans="1:4" ht="13.5" thickBot="1" x14ac:dyDescent="0.25">
      <c r="A1605" s="44"/>
      <c r="B1605" s="44"/>
      <c r="C1605" s="44"/>
      <c r="D1605" s="44"/>
    </row>
    <row r="1606" spans="1:4" ht="22.5" x14ac:dyDescent="0.2">
      <c r="A1606" s="46">
        <v>65</v>
      </c>
      <c r="B1606" s="47" t="s">
        <v>397</v>
      </c>
      <c r="C1606" s="48" t="s">
        <v>300</v>
      </c>
      <c r="D1606" s="49">
        <v>7.8E-2</v>
      </c>
    </row>
    <row r="1607" spans="1:4" ht="24" x14ac:dyDescent="0.2">
      <c r="A1607" s="52">
        <v>66</v>
      </c>
      <c r="B1607" s="53" t="s">
        <v>398</v>
      </c>
      <c r="C1607" s="54" t="s">
        <v>300</v>
      </c>
      <c r="D1607" s="55">
        <v>7.8E-2</v>
      </c>
    </row>
    <row r="1608" spans="1:4" ht="33.75" x14ac:dyDescent="0.2">
      <c r="A1608" s="52">
        <v>67</v>
      </c>
      <c r="B1608" s="53" t="s">
        <v>399</v>
      </c>
      <c r="C1608" s="54" t="s">
        <v>263</v>
      </c>
      <c r="D1608" s="55">
        <v>8.2000000000000003E-2</v>
      </c>
    </row>
    <row r="1609" spans="1:4" x14ac:dyDescent="0.2">
      <c r="A1609" s="52">
        <v>68</v>
      </c>
      <c r="B1609" s="53" t="s">
        <v>400</v>
      </c>
      <c r="C1609" s="54" t="s">
        <v>269</v>
      </c>
      <c r="D1609" s="55">
        <v>8.3000000000000004E-2</v>
      </c>
    </row>
    <row r="1610" spans="1:4" ht="22.5" x14ac:dyDescent="0.2">
      <c r="A1610" s="52">
        <v>69</v>
      </c>
      <c r="B1610" s="53" t="s">
        <v>408</v>
      </c>
      <c r="C1610" s="54" t="s">
        <v>300</v>
      </c>
      <c r="D1610" s="55">
        <v>7.8E-2</v>
      </c>
    </row>
    <row r="1611" spans="1:4" ht="24" x14ac:dyDescent="0.2">
      <c r="A1611" s="52">
        <v>70</v>
      </c>
      <c r="B1611" s="53" t="s">
        <v>301</v>
      </c>
      <c r="C1611" s="54" t="s">
        <v>300</v>
      </c>
      <c r="D1611" s="55">
        <v>7.8E-2</v>
      </c>
    </row>
    <row r="1612" spans="1:4" ht="22.5" x14ac:dyDescent="0.2">
      <c r="A1612" s="52">
        <v>71</v>
      </c>
      <c r="B1612" s="53" t="s">
        <v>402</v>
      </c>
      <c r="C1612" s="54" t="s">
        <v>255</v>
      </c>
      <c r="D1612" s="55">
        <v>7.8E-2</v>
      </c>
    </row>
    <row r="1613" spans="1:4" ht="24" x14ac:dyDescent="0.2">
      <c r="A1613" s="52">
        <v>72</v>
      </c>
      <c r="B1613" s="53" t="s">
        <v>404</v>
      </c>
      <c r="C1613" s="54" t="s">
        <v>318</v>
      </c>
      <c r="D1613" s="55">
        <v>9.4E-2</v>
      </c>
    </row>
    <row r="1614" spans="1:4" ht="13.5" thickBot="1" x14ac:dyDescent="0.25">
      <c r="A1614" s="52">
        <v>73</v>
      </c>
      <c r="B1614" s="53" t="s">
        <v>409</v>
      </c>
      <c r="C1614" s="54" t="s">
        <v>318</v>
      </c>
      <c r="D1614" s="55">
        <v>7.8E-2</v>
      </c>
    </row>
    <row r="1615" spans="1:4" x14ac:dyDescent="0.2">
      <c r="A1615" s="45"/>
      <c r="B1615" s="45"/>
      <c r="C1615" s="45"/>
      <c r="D1615" s="45"/>
    </row>
    <row r="1616" spans="1:4" ht="12.75" customHeight="1" x14ac:dyDescent="0.2">
      <c r="A1616" s="56"/>
      <c r="B1616" s="103" t="s">
        <v>410</v>
      </c>
      <c r="C1616" s="103"/>
      <c r="D1616" s="103"/>
    </row>
    <row r="1617" spans="1:4" ht="13.5" thickBot="1" x14ac:dyDescent="0.25">
      <c r="A1617" s="44"/>
      <c r="B1617" s="44"/>
      <c r="C1617" s="44"/>
      <c r="D1617" s="44"/>
    </row>
    <row r="1618" spans="1:4" x14ac:dyDescent="0.2">
      <c r="A1618" s="46">
        <v>74</v>
      </c>
      <c r="B1618" s="47" t="s">
        <v>400</v>
      </c>
      <c r="C1618" s="48" t="s">
        <v>269</v>
      </c>
      <c r="D1618" s="49">
        <v>0.57999999999999996</v>
      </c>
    </row>
    <row r="1619" spans="1:4" ht="22.5" x14ac:dyDescent="0.2">
      <c r="A1619" s="52">
        <v>75</v>
      </c>
      <c r="B1619" s="53" t="s">
        <v>401</v>
      </c>
      <c r="C1619" s="54" t="s">
        <v>300</v>
      </c>
      <c r="D1619" s="55">
        <v>0.54</v>
      </c>
    </row>
    <row r="1620" spans="1:4" ht="24" x14ac:dyDescent="0.2">
      <c r="A1620" s="52">
        <v>76</v>
      </c>
      <c r="B1620" s="53" t="s">
        <v>301</v>
      </c>
      <c r="C1620" s="54" t="s">
        <v>300</v>
      </c>
      <c r="D1620" s="55">
        <v>0.54</v>
      </c>
    </row>
    <row r="1621" spans="1:4" ht="23.25" thickBot="1" x14ac:dyDescent="0.25">
      <c r="A1621" s="52">
        <v>77</v>
      </c>
      <c r="B1621" s="53" t="s">
        <v>402</v>
      </c>
      <c r="C1621" s="54" t="s">
        <v>255</v>
      </c>
      <c r="D1621" s="55">
        <v>0.54</v>
      </c>
    </row>
    <row r="1622" spans="1:4" x14ac:dyDescent="0.2">
      <c r="A1622" s="45"/>
      <c r="B1622" s="45"/>
      <c r="C1622" s="45"/>
      <c r="D1622" s="45"/>
    </row>
    <row r="1623" spans="1:4" ht="12.75" customHeight="1" x14ac:dyDescent="0.2">
      <c r="A1623" s="56"/>
      <c r="B1623" s="103" t="s">
        <v>411</v>
      </c>
      <c r="C1623" s="103"/>
      <c r="D1623" s="103"/>
    </row>
    <row r="1624" spans="1:4" ht="13.5" thickBot="1" x14ac:dyDescent="0.25">
      <c r="A1624" s="44"/>
      <c r="B1624" s="44"/>
      <c r="C1624" s="44"/>
      <c r="D1624" s="44"/>
    </row>
    <row r="1625" spans="1:4" x14ac:dyDescent="0.2">
      <c r="A1625" s="46">
        <v>78</v>
      </c>
      <c r="B1625" s="47" t="s">
        <v>400</v>
      </c>
      <c r="C1625" s="48" t="s">
        <v>269</v>
      </c>
      <c r="D1625" s="49">
        <v>6.4000000000000001E-2</v>
      </c>
    </row>
    <row r="1626" spans="1:4" ht="22.5" x14ac:dyDescent="0.2">
      <c r="A1626" s="52">
        <v>79</v>
      </c>
      <c r="B1626" s="53" t="s">
        <v>412</v>
      </c>
      <c r="C1626" s="54" t="s">
        <v>300</v>
      </c>
      <c r="D1626" s="55">
        <v>0.06</v>
      </c>
    </row>
    <row r="1627" spans="1:4" ht="24" x14ac:dyDescent="0.2">
      <c r="A1627" s="52">
        <v>80</v>
      </c>
      <c r="B1627" s="53" t="s">
        <v>301</v>
      </c>
      <c r="C1627" s="54" t="s">
        <v>300</v>
      </c>
      <c r="D1627" s="55">
        <v>0.06</v>
      </c>
    </row>
    <row r="1628" spans="1:4" ht="22.5" x14ac:dyDescent="0.2">
      <c r="A1628" s="52">
        <v>81</v>
      </c>
      <c r="B1628" s="53" t="s">
        <v>402</v>
      </c>
      <c r="C1628" s="54" t="s">
        <v>255</v>
      </c>
      <c r="D1628" s="55">
        <v>0.06</v>
      </c>
    </row>
    <row r="1629" spans="1:4" ht="24.75" thickBot="1" x14ac:dyDescent="0.25">
      <c r="A1629" s="52">
        <v>82</v>
      </c>
      <c r="B1629" s="53" t="s">
        <v>404</v>
      </c>
      <c r="C1629" s="54" t="s">
        <v>318</v>
      </c>
      <c r="D1629" s="55">
        <v>7.1999999999999995E-2</v>
      </c>
    </row>
    <row r="1630" spans="1:4" x14ac:dyDescent="0.2">
      <c r="A1630" s="45"/>
      <c r="B1630" s="45"/>
      <c r="C1630" s="45"/>
      <c r="D1630" s="45"/>
    </row>
    <row r="1631" spans="1:4" ht="12.75" customHeight="1" x14ac:dyDescent="0.2">
      <c r="A1631" s="56"/>
      <c r="B1631" s="103" t="s">
        <v>592</v>
      </c>
      <c r="C1631" s="103"/>
      <c r="D1631" s="103"/>
    </row>
    <row r="1632" spans="1:4" x14ac:dyDescent="0.2">
      <c r="A1632" s="44"/>
      <c r="B1632" s="44"/>
      <c r="C1632" s="44"/>
      <c r="D1632" s="44"/>
    </row>
    <row r="1633" spans="1:4" x14ac:dyDescent="0.2">
      <c r="A1633" s="42"/>
      <c r="B1633" s="104" t="s">
        <v>395</v>
      </c>
      <c r="C1633" s="104"/>
      <c r="D1633" s="104"/>
    </row>
    <row r="1634" spans="1:4" x14ac:dyDescent="0.2">
      <c r="A1634" s="44"/>
      <c r="B1634" s="44"/>
      <c r="C1634" s="44"/>
      <c r="D1634" s="44"/>
    </row>
    <row r="1635" spans="1:4" ht="12.75" customHeight="1" x14ac:dyDescent="0.2">
      <c r="A1635" s="56"/>
      <c r="B1635" s="103" t="s">
        <v>396</v>
      </c>
      <c r="C1635" s="103"/>
      <c r="D1635" s="103"/>
    </row>
    <row r="1636" spans="1:4" ht="13.5" thickBot="1" x14ac:dyDescent="0.25">
      <c r="A1636" s="44"/>
      <c r="B1636" s="44"/>
      <c r="C1636" s="44"/>
      <c r="D1636" s="44"/>
    </row>
    <row r="1637" spans="1:4" ht="22.5" x14ac:dyDescent="0.2">
      <c r="A1637" s="46">
        <v>83</v>
      </c>
      <c r="B1637" s="47" t="s">
        <v>397</v>
      </c>
      <c r="C1637" s="48" t="s">
        <v>300</v>
      </c>
      <c r="D1637" s="49">
        <v>0.42599999999999999</v>
      </c>
    </row>
    <row r="1638" spans="1:4" ht="24" x14ac:dyDescent="0.2">
      <c r="A1638" s="52">
        <v>84</v>
      </c>
      <c r="B1638" s="53" t="s">
        <v>398</v>
      </c>
      <c r="C1638" s="54" t="s">
        <v>300</v>
      </c>
      <c r="D1638" s="55">
        <v>0.42599999999999999</v>
      </c>
    </row>
    <row r="1639" spans="1:4" ht="33.75" x14ac:dyDescent="0.2">
      <c r="A1639" s="52">
        <v>85</v>
      </c>
      <c r="B1639" s="53" t="s">
        <v>399</v>
      </c>
      <c r="C1639" s="54" t="s">
        <v>263</v>
      </c>
      <c r="D1639" s="55">
        <v>0.46</v>
      </c>
    </row>
    <row r="1640" spans="1:4" x14ac:dyDescent="0.2">
      <c r="A1640" s="52">
        <v>86</v>
      </c>
      <c r="B1640" s="53" t="s">
        <v>400</v>
      </c>
      <c r="C1640" s="54" t="s">
        <v>269</v>
      </c>
      <c r="D1640" s="55">
        <v>0.45600000000000002</v>
      </c>
    </row>
    <row r="1641" spans="1:4" ht="22.5" x14ac:dyDescent="0.2">
      <c r="A1641" s="52">
        <v>87</v>
      </c>
      <c r="B1641" s="53" t="s">
        <v>401</v>
      </c>
      <c r="C1641" s="54" t="s">
        <v>300</v>
      </c>
      <c r="D1641" s="55">
        <v>0.42599999999999999</v>
      </c>
    </row>
    <row r="1642" spans="1:4" ht="24" x14ac:dyDescent="0.2">
      <c r="A1642" s="52">
        <v>88</v>
      </c>
      <c r="B1642" s="53" t="s">
        <v>301</v>
      </c>
      <c r="C1642" s="54" t="s">
        <v>300</v>
      </c>
      <c r="D1642" s="55">
        <v>0.42599999999999999</v>
      </c>
    </row>
    <row r="1643" spans="1:4" ht="23.25" thickBot="1" x14ac:dyDescent="0.25">
      <c r="A1643" s="52">
        <v>89</v>
      </c>
      <c r="B1643" s="53" t="s">
        <v>402</v>
      </c>
      <c r="C1643" s="54" t="s">
        <v>255</v>
      </c>
      <c r="D1643" s="55">
        <v>0.42599999999999999</v>
      </c>
    </row>
    <row r="1644" spans="1:4" x14ac:dyDescent="0.2">
      <c r="A1644" s="45"/>
      <c r="B1644" s="45"/>
      <c r="C1644" s="45"/>
      <c r="D1644" s="45"/>
    </row>
    <row r="1645" spans="1:4" ht="12.75" customHeight="1" x14ac:dyDescent="0.2">
      <c r="A1645" s="56"/>
      <c r="B1645" s="103" t="s">
        <v>403</v>
      </c>
      <c r="C1645" s="103"/>
      <c r="D1645" s="103"/>
    </row>
    <row r="1646" spans="1:4" ht="13.5" thickBot="1" x14ac:dyDescent="0.25">
      <c r="A1646" s="44"/>
      <c r="B1646" s="44"/>
      <c r="C1646" s="44"/>
      <c r="D1646" s="44"/>
    </row>
    <row r="1647" spans="1:4" ht="22.5" x14ac:dyDescent="0.2">
      <c r="A1647" s="46">
        <v>90</v>
      </c>
      <c r="B1647" s="47" t="s">
        <v>397</v>
      </c>
      <c r="C1647" s="48" t="s">
        <v>300</v>
      </c>
      <c r="D1647" s="49">
        <v>6.4000000000000001E-2</v>
      </c>
    </row>
    <row r="1648" spans="1:4" ht="24" x14ac:dyDescent="0.2">
      <c r="A1648" s="52">
        <v>91</v>
      </c>
      <c r="B1648" s="53" t="s">
        <v>398</v>
      </c>
      <c r="C1648" s="54" t="s">
        <v>300</v>
      </c>
      <c r="D1648" s="55">
        <v>6.4000000000000001E-2</v>
      </c>
    </row>
    <row r="1649" spans="1:4" ht="33.75" x14ac:dyDescent="0.2">
      <c r="A1649" s="52">
        <v>92</v>
      </c>
      <c r="B1649" s="53" t="s">
        <v>399</v>
      </c>
      <c r="C1649" s="54" t="s">
        <v>263</v>
      </c>
      <c r="D1649" s="55">
        <v>6.9000000000000006E-2</v>
      </c>
    </row>
    <row r="1650" spans="1:4" x14ac:dyDescent="0.2">
      <c r="A1650" s="52">
        <v>93</v>
      </c>
      <c r="B1650" s="53" t="s">
        <v>400</v>
      </c>
      <c r="C1650" s="54" t="s">
        <v>269</v>
      </c>
      <c r="D1650" s="55">
        <v>6.8000000000000005E-2</v>
      </c>
    </row>
    <row r="1651" spans="1:4" ht="22.5" x14ac:dyDescent="0.2">
      <c r="A1651" s="52">
        <v>94</v>
      </c>
      <c r="B1651" s="53" t="s">
        <v>401</v>
      </c>
      <c r="C1651" s="54" t="s">
        <v>300</v>
      </c>
      <c r="D1651" s="55">
        <v>6.4000000000000001E-2</v>
      </c>
    </row>
    <row r="1652" spans="1:4" ht="24" x14ac:dyDescent="0.2">
      <c r="A1652" s="52">
        <v>95</v>
      </c>
      <c r="B1652" s="53" t="s">
        <v>301</v>
      </c>
      <c r="C1652" s="54" t="s">
        <v>300</v>
      </c>
      <c r="D1652" s="55">
        <v>6.4000000000000001E-2</v>
      </c>
    </row>
    <row r="1653" spans="1:4" ht="22.5" x14ac:dyDescent="0.2">
      <c r="A1653" s="52">
        <v>96</v>
      </c>
      <c r="B1653" s="53" t="s">
        <v>402</v>
      </c>
      <c r="C1653" s="54" t="s">
        <v>255</v>
      </c>
      <c r="D1653" s="55">
        <v>6.4000000000000001E-2</v>
      </c>
    </row>
    <row r="1654" spans="1:4" ht="24.75" thickBot="1" x14ac:dyDescent="0.25">
      <c r="A1654" s="52">
        <v>97</v>
      </c>
      <c r="B1654" s="53" t="s">
        <v>404</v>
      </c>
      <c r="C1654" s="54" t="s">
        <v>318</v>
      </c>
      <c r="D1654" s="55">
        <v>7.6999999999999999E-2</v>
      </c>
    </row>
    <row r="1655" spans="1:4" x14ac:dyDescent="0.2">
      <c r="A1655" s="45"/>
      <c r="B1655" s="45"/>
      <c r="C1655" s="45"/>
      <c r="D1655" s="45"/>
    </row>
    <row r="1656" spans="1:4" ht="12.75" customHeight="1" x14ac:dyDescent="0.2">
      <c r="A1656" s="56"/>
      <c r="B1656" s="103" t="s">
        <v>405</v>
      </c>
      <c r="C1656" s="103"/>
      <c r="D1656" s="103"/>
    </row>
    <row r="1657" spans="1:4" ht="13.5" thickBot="1" x14ac:dyDescent="0.25">
      <c r="A1657" s="44"/>
      <c r="B1657" s="44"/>
      <c r="C1657" s="44"/>
      <c r="D1657" s="44"/>
    </row>
    <row r="1658" spans="1:4" ht="22.5" x14ac:dyDescent="0.2">
      <c r="A1658" s="46">
        <v>98</v>
      </c>
      <c r="B1658" s="47" t="s">
        <v>397</v>
      </c>
      <c r="C1658" s="48" t="s">
        <v>300</v>
      </c>
      <c r="D1658" s="49">
        <v>4.3999999999999997E-2</v>
      </c>
    </row>
    <row r="1659" spans="1:4" ht="24" x14ac:dyDescent="0.2">
      <c r="A1659" s="52">
        <v>99</v>
      </c>
      <c r="B1659" s="53" t="s">
        <v>398</v>
      </c>
      <c r="C1659" s="54" t="s">
        <v>300</v>
      </c>
      <c r="D1659" s="55">
        <v>4.3999999999999997E-2</v>
      </c>
    </row>
    <row r="1660" spans="1:4" ht="33.75" x14ac:dyDescent="0.2">
      <c r="A1660" s="52">
        <v>100</v>
      </c>
      <c r="B1660" s="53" t="s">
        <v>399</v>
      </c>
      <c r="C1660" s="54" t="s">
        <v>263</v>
      </c>
      <c r="D1660" s="55">
        <v>4.7E-2</v>
      </c>
    </row>
    <row r="1661" spans="1:4" x14ac:dyDescent="0.2">
      <c r="A1661" s="52">
        <v>101</v>
      </c>
      <c r="B1661" s="53" t="s">
        <v>400</v>
      </c>
      <c r="C1661" s="54" t="s">
        <v>269</v>
      </c>
      <c r="D1661" s="55">
        <v>4.7E-2</v>
      </c>
    </row>
    <row r="1662" spans="1:4" ht="22.5" x14ac:dyDescent="0.2">
      <c r="A1662" s="52">
        <v>102</v>
      </c>
      <c r="B1662" s="53" t="s">
        <v>406</v>
      </c>
      <c r="C1662" s="54" t="s">
        <v>300</v>
      </c>
      <c r="D1662" s="55">
        <v>4.3999999999999997E-2</v>
      </c>
    </row>
    <row r="1663" spans="1:4" ht="24" x14ac:dyDescent="0.2">
      <c r="A1663" s="52">
        <v>103</v>
      </c>
      <c r="B1663" s="53" t="s">
        <v>301</v>
      </c>
      <c r="C1663" s="54" t="s">
        <v>300</v>
      </c>
      <c r="D1663" s="55">
        <v>4.3999999999999997E-2</v>
      </c>
    </row>
    <row r="1664" spans="1:4" ht="22.5" x14ac:dyDescent="0.2">
      <c r="A1664" s="52">
        <v>104</v>
      </c>
      <c r="B1664" s="53" t="s">
        <v>402</v>
      </c>
      <c r="C1664" s="54" t="s">
        <v>255</v>
      </c>
      <c r="D1664" s="55">
        <v>4.3999999999999997E-2</v>
      </c>
    </row>
    <row r="1665" spans="1:4" ht="24.75" thickBot="1" x14ac:dyDescent="0.25">
      <c r="A1665" s="52">
        <v>105</v>
      </c>
      <c r="B1665" s="53" t="s">
        <v>404</v>
      </c>
      <c r="C1665" s="54" t="s">
        <v>318</v>
      </c>
      <c r="D1665" s="55">
        <v>5.2999999999999999E-2</v>
      </c>
    </row>
    <row r="1666" spans="1:4" x14ac:dyDescent="0.2">
      <c r="A1666" s="45"/>
      <c r="B1666" s="45"/>
      <c r="C1666" s="45"/>
      <c r="D1666" s="45"/>
    </row>
    <row r="1667" spans="1:4" ht="12.75" customHeight="1" x14ac:dyDescent="0.2">
      <c r="A1667" s="56"/>
      <c r="B1667" s="103" t="s">
        <v>407</v>
      </c>
      <c r="C1667" s="103"/>
      <c r="D1667" s="103"/>
    </row>
    <row r="1668" spans="1:4" ht="13.5" thickBot="1" x14ac:dyDescent="0.25">
      <c r="A1668" s="44"/>
      <c r="B1668" s="44"/>
      <c r="C1668" s="44"/>
      <c r="D1668" s="44"/>
    </row>
    <row r="1669" spans="1:4" ht="22.5" x14ac:dyDescent="0.2">
      <c r="A1669" s="46">
        <v>106</v>
      </c>
      <c r="B1669" s="47" t="s">
        <v>397</v>
      </c>
      <c r="C1669" s="48" t="s">
        <v>300</v>
      </c>
      <c r="D1669" s="49">
        <v>7.8E-2</v>
      </c>
    </row>
    <row r="1670" spans="1:4" ht="24" x14ac:dyDescent="0.2">
      <c r="A1670" s="52">
        <v>107</v>
      </c>
      <c r="B1670" s="53" t="s">
        <v>398</v>
      </c>
      <c r="C1670" s="54" t="s">
        <v>300</v>
      </c>
      <c r="D1670" s="55">
        <v>7.8E-2</v>
      </c>
    </row>
    <row r="1671" spans="1:4" ht="33.75" x14ac:dyDescent="0.2">
      <c r="A1671" s="52">
        <v>108</v>
      </c>
      <c r="B1671" s="53" t="s">
        <v>399</v>
      </c>
      <c r="C1671" s="54" t="s">
        <v>263</v>
      </c>
      <c r="D1671" s="55">
        <v>8.2000000000000003E-2</v>
      </c>
    </row>
    <row r="1672" spans="1:4" x14ac:dyDescent="0.2">
      <c r="A1672" s="52">
        <v>109</v>
      </c>
      <c r="B1672" s="53" t="s">
        <v>400</v>
      </c>
      <c r="C1672" s="54" t="s">
        <v>269</v>
      </c>
      <c r="D1672" s="55">
        <v>8.3000000000000004E-2</v>
      </c>
    </row>
    <row r="1673" spans="1:4" ht="22.5" x14ac:dyDescent="0.2">
      <c r="A1673" s="52">
        <v>110</v>
      </c>
      <c r="B1673" s="53" t="s">
        <v>408</v>
      </c>
      <c r="C1673" s="54" t="s">
        <v>300</v>
      </c>
      <c r="D1673" s="55">
        <v>7.8E-2</v>
      </c>
    </row>
    <row r="1674" spans="1:4" ht="24" x14ac:dyDescent="0.2">
      <c r="A1674" s="52">
        <v>111</v>
      </c>
      <c r="B1674" s="53" t="s">
        <v>301</v>
      </c>
      <c r="C1674" s="54" t="s">
        <v>300</v>
      </c>
      <c r="D1674" s="55">
        <v>7.8E-2</v>
      </c>
    </row>
    <row r="1675" spans="1:4" ht="22.5" x14ac:dyDescent="0.2">
      <c r="A1675" s="52">
        <v>112</v>
      </c>
      <c r="B1675" s="53" t="s">
        <v>402</v>
      </c>
      <c r="C1675" s="54" t="s">
        <v>255</v>
      </c>
      <c r="D1675" s="55">
        <v>7.8E-2</v>
      </c>
    </row>
    <row r="1676" spans="1:4" ht="24" x14ac:dyDescent="0.2">
      <c r="A1676" s="52">
        <v>113</v>
      </c>
      <c r="B1676" s="53" t="s">
        <v>404</v>
      </c>
      <c r="C1676" s="54" t="s">
        <v>318</v>
      </c>
      <c r="D1676" s="55">
        <v>9.4E-2</v>
      </c>
    </row>
    <row r="1677" spans="1:4" ht="13.5" thickBot="1" x14ac:dyDescent="0.25">
      <c r="A1677" s="52">
        <v>114</v>
      </c>
      <c r="B1677" s="53" t="s">
        <v>409</v>
      </c>
      <c r="C1677" s="54" t="s">
        <v>318</v>
      </c>
      <c r="D1677" s="55">
        <v>7.8E-2</v>
      </c>
    </row>
    <row r="1678" spans="1:4" x14ac:dyDescent="0.2">
      <c r="A1678" s="45"/>
      <c r="B1678" s="45"/>
      <c r="C1678" s="45"/>
      <c r="D1678" s="45"/>
    </row>
    <row r="1679" spans="1:4" ht="12.75" customHeight="1" x14ac:dyDescent="0.2">
      <c r="A1679" s="56"/>
      <c r="B1679" s="103" t="s">
        <v>410</v>
      </c>
      <c r="C1679" s="103"/>
      <c r="D1679" s="103"/>
    </row>
    <row r="1680" spans="1:4" ht="13.5" thickBot="1" x14ac:dyDescent="0.25">
      <c r="A1680" s="44"/>
      <c r="B1680" s="44"/>
      <c r="C1680" s="44"/>
      <c r="D1680" s="44"/>
    </row>
    <row r="1681" spans="1:4" x14ac:dyDescent="0.2">
      <c r="A1681" s="46">
        <v>115</v>
      </c>
      <c r="B1681" s="47" t="s">
        <v>400</v>
      </c>
      <c r="C1681" s="48" t="s">
        <v>269</v>
      </c>
      <c r="D1681" s="49">
        <v>0.57999999999999996</v>
      </c>
    </row>
    <row r="1682" spans="1:4" ht="22.5" x14ac:dyDescent="0.2">
      <c r="A1682" s="52">
        <v>116</v>
      </c>
      <c r="B1682" s="53" t="s">
        <v>401</v>
      </c>
      <c r="C1682" s="54" t="s">
        <v>300</v>
      </c>
      <c r="D1682" s="55">
        <v>0.54</v>
      </c>
    </row>
    <row r="1683" spans="1:4" ht="24" x14ac:dyDescent="0.2">
      <c r="A1683" s="52">
        <v>117</v>
      </c>
      <c r="B1683" s="53" t="s">
        <v>301</v>
      </c>
      <c r="C1683" s="54" t="s">
        <v>300</v>
      </c>
      <c r="D1683" s="55">
        <v>0.54</v>
      </c>
    </row>
    <row r="1684" spans="1:4" ht="23.25" thickBot="1" x14ac:dyDescent="0.25">
      <c r="A1684" s="52">
        <v>118</v>
      </c>
      <c r="B1684" s="53" t="s">
        <v>402</v>
      </c>
      <c r="C1684" s="54" t="s">
        <v>255</v>
      </c>
      <c r="D1684" s="55">
        <v>0.54</v>
      </c>
    </row>
    <row r="1685" spans="1:4" x14ac:dyDescent="0.2">
      <c r="A1685" s="45"/>
      <c r="B1685" s="45"/>
      <c r="C1685" s="45"/>
      <c r="D1685" s="45"/>
    </row>
    <row r="1686" spans="1:4" ht="12.75" customHeight="1" x14ac:dyDescent="0.2">
      <c r="A1686" s="56"/>
      <c r="B1686" s="103" t="s">
        <v>411</v>
      </c>
      <c r="C1686" s="103"/>
      <c r="D1686" s="103"/>
    </row>
    <row r="1687" spans="1:4" ht="13.5" thickBot="1" x14ac:dyDescent="0.25">
      <c r="A1687" s="44"/>
      <c r="B1687" s="44"/>
      <c r="C1687" s="44"/>
      <c r="D1687" s="44"/>
    </row>
    <row r="1688" spans="1:4" x14ac:dyDescent="0.2">
      <c r="A1688" s="46">
        <v>119</v>
      </c>
      <c r="B1688" s="47" t="s">
        <v>400</v>
      </c>
      <c r="C1688" s="48" t="s">
        <v>269</v>
      </c>
      <c r="D1688" s="49">
        <v>6.4000000000000001E-2</v>
      </c>
    </row>
    <row r="1689" spans="1:4" ht="22.5" x14ac:dyDescent="0.2">
      <c r="A1689" s="52">
        <v>120</v>
      </c>
      <c r="B1689" s="53" t="s">
        <v>412</v>
      </c>
      <c r="C1689" s="54" t="s">
        <v>300</v>
      </c>
      <c r="D1689" s="55">
        <v>0.06</v>
      </c>
    </row>
    <row r="1690" spans="1:4" ht="24" x14ac:dyDescent="0.2">
      <c r="A1690" s="52">
        <v>121</v>
      </c>
      <c r="B1690" s="53" t="s">
        <v>301</v>
      </c>
      <c r="C1690" s="54" t="s">
        <v>300</v>
      </c>
      <c r="D1690" s="55">
        <v>0.06</v>
      </c>
    </row>
    <row r="1691" spans="1:4" ht="22.5" x14ac:dyDescent="0.2">
      <c r="A1691" s="52">
        <v>122</v>
      </c>
      <c r="B1691" s="53" t="s">
        <v>402</v>
      </c>
      <c r="C1691" s="54" t="s">
        <v>255</v>
      </c>
      <c r="D1691" s="55">
        <v>0.06</v>
      </c>
    </row>
    <row r="1692" spans="1:4" ht="24.75" thickBot="1" x14ac:dyDescent="0.25">
      <c r="A1692" s="52">
        <v>123</v>
      </c>
      <c r="B1692" s="53" t="s">
        <v>404</v>
      </c>
      <c r="C1692" s="54" t="s">
        <v>318</v>
      </c>
      <c r="D1692" s="55">
        <v>7.1999999999999995E-2</v>
      </c>
    </row>
    <row r="1693" spans="1:4" x14ac:dyDescent="0.2">
      <c r="A1693" s="45"/>
      <c r="B1693" s="45"/>
      <c r="C1693" s="45"/>
      <c r="D1693" s="45"/>
    </row>
    <row r="1694" spans="1:4" ht="12.75" customHeight="1" x14ac:dyDescent="0.2">
      <c r="A1694" s="56"/>
      <c r="B1694" s="103" t="s">
        <v>594</v>
      </c>
      <c r="C1694" s="103"/>
      <c r="D1694" s="103"/>
    </row>
    <row r="1695" spans="1:4" x14ac:dyDescent="0.2">
      <c r="A1695" s="44"/>
      <c r="B1695" s="44"/>
      <c r="C1695" s="44"/>
      <c r="D1695" s="44"/>
    </row>
    <row r="1696" spans="1:4" x14ac:dyDescent="0.2">
      <c r="A1696" s="42"/>
      <c r="B1696" s="104" t="s">
        <v>395</v>
      </c>
      <c r="C1696" s="104"/>
      <c r="D1696" s="104"/>
    </row>
    <row r="1697" spans="1:4" x14ac:dyDescent="0.2">
      <c r="A1697" s="44"/>
      <c r="B1697" s="44"/>
      <c r="C1697" s="44"/>
      <c r="D1697" s="44"/>
    </row>
    <row r="1698" spans="1:4" ht="12.75" customHeight="1" x14ac:dyDescent="0.2">
      <c r="A1698" s="56"/>
      <c r="B1698" s="103" t="s">
        <v>396</v>
      </c>
      <c r="C1698" s="103"/>
      <c r="D1698" s="103"/>
    </row>
    <row r="1699" spans="1:4" ht="13.5" thickBot="1" x14ac:dyDescent="0.25">
      <c r="A1699" s="44"/>
      <c r="B1699" s="44"/>
      <c r="C1699" s="44"/>
      <c r="D1699" s="44"/>
    </row>
    <row r="1700" spans="1:4" ht="22.5" x14ac:dyDescent="0.2">
      <c r="A1700" s="46">
        <v>124</v>
      </c>
      <c r="B1700" s="47" t="s">
        <v>397</v>
      </c>
      <c r="C1700" s="48" t="s">
        <v>300</v>
      </c>
      <c r="D1700" s="49">
        <v>0.42599999999999999</v>
      </c>
    </row>
    <row r="1701" spans="1:4" ht="24" x14ac:dyDescent="0.2">
      <c r="A1701" s="52">
        <v>125</v>
      </c>
      <c r="B1701" s="53" t="s">
        <v>398</v>
      </c>
      <c r="C1701" s="54" t="s">
        <v>300</v>
      </c>
      <c r="D1701" s="55">
        <v>0.42599999999999999</v>
      </c>
    </row>
    <row r="1702" spans="1:4" ht="33.75" x14ac:dyDescent="0.2">
      <c r="A1702" s="52">
        <v>126</v>
      </c>
      <c r="B1702" s="53" t="s">
        <v>399</v>
      </c>
      <c r="C1702" s="54" t="s">
        <v>263</v>
      </c>
      <c r="D1702" s="55">
        <v>0.46</v>
      </c>
    </row>
    <row r="1703" spans="1:4" x14ac:dyDescent="0.2">
      <c r="A1703" s="52">
        <v>127</v>
      </c>
      <c r="B1703" s="53" t="s">
        <v>400</v>
      </c>
      <c r="C1703" s="54" t="s">
        <v>269</v>
      </c>
      <c r="D1703" s="55">
        <v>0.45600000000000002</v>
      </c>
    </row>
    <row r="1704" spans="1:4" ht="22.5" x14ac:dyDescent="0.2">
      <c r="A1704" s="52">
        <v>128</v>
      </c>
      <c r="B1704" s="53" t="s">
        <v>401</v>
      </c>
      <c r="C1704" s="54" t="s">
        <v>300</v>
      </c>
      <c r="D1704" s="55">
        <v>0.42599999999999999</v>
      </c>
    </row>
    <row r="1705" spans="1:4" ht="24" x14ac:dyDescent="0.2">
      <c r="A1705" s="52">
        <v>129</v>
      </c>
      <c r="B1705" s="53" t="s">
        <v>301</v>
      </c>
      <c r="C1705" s="54" t="s">
        <v>300</v>
      </c>
      <c r="D1705" s="55">
        <v>0.42599999999999999</v>
      </c>
    </row>
    <row r="1706" spans="1:4" ht="23.25" thickBot="1" x14ac:dyDescent="0.25">
      <c r="A1706" s="52">
        <v>130</v>
      </c>
      <c r="B1706" s="53" t="s">
        <v>402</v>
      </c>
      <c r="C1706" s="54" t="s">
        <v>255</v>
      </c>
      <c r="D1706" s="55">
        <v>0.42599999999999999</v>
      </c>
    </row>
    <row r="1707" spans="1:4" x14ac:dyDescent="0.2">
      <c r="A1707" s="45"/>
      <c r="B1707" s="45"/>
      <c r="C1707" s="45"/>
      <c r="D1707" s="45"/>
    </row>
    <row r="1708" spans="1:4" ht="12.75" customHeight="1" x14ac:dyDescent="0.2">
      <c r="A1708" s="56"/>
      <c r="B1708" s="103" t="s">
        <v>403</v>
      </c>
      <c r="C1708" s="103"/>
      <c r="D1708" s="103"/>
    </row>
    <row r="1709" spans="1:4" ht="13.5" thickBot="1" x14ac:dyDescent="0.25">
      <c r="A1709" s="44"/>
      <c r="B1709" s="44"/>
      <c r="C1709" s="44"/>
      <c r="D1709" s="44"/>
    </row>
    <row r="1710" spans="1:4" ht="22.5" x14ac:dyDescent="0.2">
      <c r="A1710" s="46">
        <v>131</v>
      </c>
      <c r="B1710" s="47" t="s">
        <v>397</v>
      </c>
      <c r="C1710" s="48" t="s">
        <v>300</v>
      </c>
      <c r="D1710" s="49">
        <v>6.4000000000000001E-2</v>
      </c>
    </row>
    <row r="1711" spans="1:4" ht="24" x14ac:dyDescent="0.2">
      <c r="A1711" s="52">
        <v>132</v>
      </c>
      <c r="B1711" s="53" t="s">
        <v>398</v>
      </c>
      <c r="C1711" s="54" t="s">
        <v>300</v>
      </c>
      <c r="D1711" s="55">
        <v>6.4000000000000001E-2</v>
      </c>
    </row>
    <row r="1712" spans="1:4" ht="33.75" x14ac:dyDescent="0.2">
      <c r="A1712" s="52">
        <v>133</v>
      </c>
      <c r="B1712" s="53" t="s">
        <v>399</v>
      </c>
      <c r="C1712" s="54" t="s">
        <v>263</v>
      </c>
      <c r="D1712" s="55">
        <v>6.9000000000000006E-2</v>
      </c>
    </row>
    <row r="1713" spans="1:4" x14ac:dyDescent="0.2">
      <c r="A1713" s="52">
        <v>134</v>
      </c>
      <c r="B1713" s="53" t="s">
        <v>400</v>
      </c>
      <c r="C1713" s="54" t="s">
        <v>269</v>
      </c>
      <c r="D1713" s="55">
        <v>6.8000000000000005E-2</v>
      </c>
    </row>
    <row r="1714" spans="1:4" ht="22.5" x14ac:dyDescent="0.2">
      <c r="A1714" s="52">
        <v>135</v>
      </c>
      <c r="B1714" s="53" t="s">
        <v>401</v>
      </c>
      <c r="C1714" s="54" t="s">
        <v>300</v>
      </c>
      <c r="D1714" s="55">
        <v>6.4000000000000001E-2</v>
      </c>
    </row>
    <row r="1715" spans="1:4" ht="24" x14ac:dyDescent="0.2">
      <c r="A1715" s="52">
        <v>136</v>
      </c>
      <c r="B1715" s="53" t="s">
        <v>301</v>
      </c>
      <c r="C1715" s="54" t="s">
        <v>300</v>
      </c>
      <c r="D1715" s="55">
        <v>6.4000000000000001E-2</v>
      </c>
    </row>
    <row r="1716" spans="1:4" ht="22.5" x14ac:dyDescent="0.2">
      <c r="A1716" s="52">
        <v>137</v>
      </c>
      <c r="B1716" s="53" t="s">
        <v>402</v>
      </c>
      <c r="C1716" s="54" t="s">
        <v>255</v>
      </c>
      <c r="D1716" s="55">
        <v>6.4000000000000001E-2</v>
      </c>
    </row>
    <row r="1717" spans="1:4" ht="24.75" thickBot="1" x14ac:dyDescent="0.25">
      <c r="A1717" s="52">
        <v>138</v>
      </c>
      <c r="B1717" s="53" t="s">
        <v>404</v>
      </c>
      <c r="C1717" s="54" t="s">
        <v>318</v>
      </c>
      <c r="D1717" s="55">
        <v>7.6999999999999999E-2</v>
      </c>
    </row>
    <row r="1718" spans="1:4" x14ac:dyDescent="0.2">
      <c r="A1718" s="45"/>
      <c r="B1718" s="45"/>
      <c r="C1718" s="45"/>
      <c r="D1718" s="45"/>
    </row>
    <row r="1719" spans="1:4" ht="12.75" customHeight="1" x14ac:dyDescent="0.2">
      <c r="A1719" s="56"/>
      <c r="B1719" s="103" t="s">
        <v>405</v>
      </c>
      <c r="C1719" s="103"/>
      <c r="D1719" s="103"/>
    </row>
    <row r="1720" spans="1:4" ht="13.5" thickBot="1" x14ac:dyDescent="0.25">
      <c r="A1720" s="44"/>
      <c r="B1720" s="44"/>
      <c r="C1720" s="44"/>
      <c r="D1720" s="44"/>
    </row>
    <row r="1721" spans="1:4" ht="22.5" x14ac:dyDescent="0.2">
      <c r="A1721" s="46">
        <v>139</v>
      </c>
      <c r="B1721" s="47" t="s">
        <v>397</v>
      </c>
      <c r="C1721" s="48" t="s">
        <v>300</v>
      </c>
      <c r="D1721" s="49">
        <v>4.3999999999999997E-2</v>
      </c>
    </row>
    <row r="1722" spans="1:4" ht="24" x14ac:dyDescent="0.2">
      <c r="A1722" s="52">
        <v>140</v>
      </c>
      <c r="B1722" s="53" t="s">
        <v>398</v>
      </c>
      <c r="C1722" s="54" t="s">
        <v>300</v>
      </c>
      <c r="D1722" s="55">
        <v>4.3999999999999997E-2</v>
      </c>
    </row>
    <row r="1723" spans="1:4" ht="33.75" x14ac:dyDescent="0.2">
      <c r="A1723" s="52">
        <v>141</v>
      </c>
      <c r="B1723" s="53" t="s">
        <v>399</v>
      </c>
      <c r="C1723" s="54" t="s">
        <v>263</v>
      </c>
      <c r="D1723" s="55">
        <v>4.7E-2</v>
      </c>
    </row>
    <row r="1724" spans="1:4" x14ac:dyDescent="0.2">
      <c r="A1724" s="52">
        <v>142</v>
      </c>
      <c r="B1724" s="53" t="s">
        <v>400</v>
      </c>
      <c r="C1724" s="54" t="s">
        <v>269</v>
      </c>
      <c r="D1724" s="55">
        <v>4.7E-2</v>
      </c>
    </row>
    <row r="1725" spans="1:4" ht="22.5" x14ac:dyDescent="0.2">
      <c r="A1725" s="52">
        <v>143</v>
      </c>
      <c r="B1725" s="53" t="s">
        <v>406</v>
      </c>
      <c r="C1725" s="54" t="s">
        <v>300</v>
      </c>
      <c r="D1725" s="55">
        <v>4.3999999999999997E-2</v>
      </c>
    </row>
    <row r="1726" spans="1:4" ht="24" x14ac:dyDescent="0.2">
      <c r="A1726" s="52">
        <v>144</v>
      </c>
      <c r="B1726" s="53" t="s">
        <v>301</v>
      </c>
      <c r="C1726" s="54" t="s">
        <v>300</v>
      </c>
      <c r="D1726" s="55">
        <v>4.3999999999999997E-2</v>
      </c>
    </row>
    <row r="1727" spans="1:4" ht="22.5" x14ac:dyDescent="0.2">
      <c r="A1727" s="52">
        <v>145</v>
      </c>
      <c r="B1727" s="53" t="s">
        <v>402</v>
      </c>
      <c r="C1727" s="54" t="s">
        <v>255</v>
      </c>
      <c r="D1727" s="55">
        <v>4.3999999999999997E-2</v>
      </c>
    </row>
    <row r="1728" spans="1:4" ht="24.75" thickBot="1" x14ac:dyDescent="0.25">
      <c r="A1728" s="52">
        <v>146</v>
      </c>
      <c r="B1728" s="53" t="s">
        <v>404</v>
      </c>
      <c r="C1728" s="54" t="s">
        <v>318</v>
      </c>
      <c r="D1728" s="55">
        <v>5.2999999999999999E-2</v>
      </c>
    </row>
    <row r="1729" spans="1:4" x14ac:dyDescent="0.2">
      <c r="A1729" s="45"/>
      <c r="B1729" s="45"/>
      <c r="C1729" s="45"/>
      <c r="D1729" s="45"/>
    </row>
    <row r="1730" spans="1:4" ht="12.75" customHeight="1" x14ac:dyDescent="0.2">
      <c r="A1730" s="56"/>
      <c r="B1730" s="103" t="s">
        <v>407</v>
      </c>
      <c r="C1730" s="103"/>
      <c r="D1730" s="103"/>
    </row>
    <row r="1731" spans="1:4" ht="13.5" thickBot="1" x14ac:dyDescent="0.25">
      <c r="A1731" s="44"/>
      <c r="B1731" s="44"/>
      <c r="C1731" s="44"/>
      <c r="D1731" s="44"/>
    </row>
    <row r="1732" spans="1:4" ht="22.5" x14ac:dyDescent="0.2">
      <c r="A1732" s="46">
        <v>147</v>
      </c>
      <c r="B1732" s="47" t="s">
        <v>397</v>
      </c>
      <c r="C1732" s="48" t="s">
        <v>300</v>
      </c>
      <c r="D1732" s="49">
        <v>7.8E-2</v>
      </c>
    </row>
    <row r="1733" spans="1:4" ht="24" x14ac:dyDescent="0.2">
      <c r="A1733" s="52">
        <v>148</v>
      </c>
      <c r="B1733" s="53" t="s">
        <v>398</v>
      </c>
      <c r="C1733" s="54" t="s">
        <v>300</v>
      </c>
      <c r="D1733" s="55">
        <v>7.8E-2</v>
      </c>
    </row>
    <row r="1734" spans="1:4" ht="33.75" x14ac:dyDescent="0.2">
      <c r="A1734" s="52">
        <v>149</v>
      </c>
      <c r="B1734" s="53" t="s">
        <v>399</v>
      </c>
      <c r="C1734" s="54" t="s">
        <v>263</v>
      </c>
      <c r="D1734" s="55">
        <v>8.2000000000000003E-2</v>
      </c>
    </row>
    <row r="1735" spans="1:4" x14ac:dyDescent="0.2">
      <c r="A1735" s="52">
        <v>150</v>
      </c>
      <c r="B1735" s="53" t="s">
        <v>400</v>
      </c>
      <c r="C1735" s="54" t="s">
        <v>269</v>
      </c>
      <c r="D1735" s="55">
        <v>8.3000000000000004E-2</v>
      </c>
    </row>
    <row r="1736" spans="1:4" ht="22.5" x14ac:dyDescent="0.2">
      <c r="A1736" s="52">
        <v>151</v>
      </c>
      <c r="B1736" s="53" t="s">
        <v>408</v>
      </c>
      <c r="C1736" s="54" t="s">
        <v>300</v>
      </c>
      <c r="D1736" s="55">
        <v>7.8E-2</v>
      </c>
    </row>
    <row r="1737" spans="1:4" ht="24" x14ac:dyDescent="0.2">
      <c r="A1737" s="52">
        <v>152</v>
      </c>
      <c r="B1737" s="53" t="s">
        <v>301</v>
      </c>
      <c r="C1737" s="54" t="s">
        <v>300</v>
      </c>
      <c r="D1737" s="55">
        <v>7.8E-2</v>
      </c>
    </row>
    <row r="1738" spans="1:4" ht="22.5" x14ac:dyDescent="0.2">
      <c r="A1738" s="52">
        <v>153</v>
      </c>
      <c r="B1738" s="53" t="s">
        <v>402</v>
      </c>
      <c r="C1738" s="54" t="s">
        <v>255</v>
      </c>
      <c r="D1738" s="55">
        <v>7.8E-2</v>
      </c>
    </row>
    <row r="1739" spans="1:4" ht="24" x14ac:dyDescent="0.2">
      <c r="A1739" s="52">
        <v>154</v>
      </c>
      <c r="B1739" s="53" t="s">
        <v>404</v>
      </c>
      <c r="C1739" s="54" t="s">
        <v>318</v>
      </c>
      <c r="D1739" s="55">
        <v>9.4E-2</v>
      </c>
    </row>
    <row r="1740" spans="1:4" ht="13.5" thickBot="1" x14ac:dyDescent="0.25">
      <c r="A1740" s="52">
        <v>155</v>
      </c>
      <c r="B1740" s="53" t="s">
        <v>409</v>
      </c>
      <c r="C1740" s="54" t="s">
        <v>318</v>
      </c>
      <c r="D1740" s="55">
        <v>7.8E-2</v>
      </c>
    </row>
    <row r="1741" spans="1:4" x14ac:dyDescent="0.2">
      <c r="A1741" s="45"/>
      <c r="B1741" s="45"/>
      <c r="C1741" s="45"/>
      <c r="D1741" s="45"/>
    </row>
    <row r="1742" spans="1:4" ht="12.75" customHeight="1" x14ac:dyDescent="0.2">
      <c r="A1742" s="56"/>
      <c r="B1742" s="103" t="s">
        <v>410</v>
      </c>
      <c r="C1742" s="103"/>
      <c r="D1742" s="103"/>
    </row>
    <row r="1743" spans="1:4" ht="13.5" thickBot="1" x14ac:dyDescent="0.25">
      <c r="A1743" s="44"/>
      <c r="B1743" s="44"/>
      <c r="C1743" s="44"/>
      <c r="D1743" s="44"/>
    </row>
    <row r="1744" spans="1:4" x14ac:dyDescent="0.2">
      <c r="A1744" s="46">
        <v>156</v>
      </c>
      <c r="B1744" s="47" t="s">
        <v>400</v>
      </c>
      <c r="C1744" s="48" t="s">
        <v>269</v>
      </c>
      <c r="D1744" s="49">
        <v>0.57999999999999996</v>
      </c>
    </row>
    <row r="1745" spans="1:4" ht="22.5" x14ac:dyDescent="0.2">
      <c r="A1745" s="52">
        <v>157</v>
      </c>
      <c r="B1745" s="53" t="s">
        <v>401</v>
      </c>
      <c r="C1745" s="54" t="s">
        <v>300</v>
      </c>
      <c r="D1745" s="55">
        <v>0.54</v>
      </c>
    </row>
    <row r="1746" spans="1:4" ht="24" x14ac:dyDescent="0.2">
      <c r="A1746" s="52">
        <v>158</v>
      </c>
      <c r="B1746" s="53" t="s">
        <v>301</v>
      </c>
      <c r="C1746" s="54" t="s">
        <v>300</v>
      </c>
      <c r="D1746" s="55">
        <v>0.54</v>
      </c>
    </row>
    <row r="1747" spans="1:4" ht="23.25" thickBot="1" x14ac:dyDescent="0.25">
      <c r="A1747" s="52">
        <v>159</v>
      </c>
      <c r="B1747" s="53" t="s">
        <v>402</v>
      </c>
      <c r="C1747" s="54" t="s">
        <v>255</v>
      </c>
      <c r="D1747" s="55">
        <v>0.54</v>
      </c>
    </row>
    <row r="1748" spans="1:4" x14ac:dyDescent="0.2">
      <c r="A1748" s="45"/>
      <c r="B1748" s="45"/>
      <c r="C1748" s="45"/>
      <c r="D1748" s="45"/>
    </row>
    <row r="1749" spans="1:4" ht="12.75" customHeight="1" x14ac:dyDescent="0.2">
      <c r="A1749" s="56"/>
      <c r="B1749" s="103" t="s">
        <v>411</v>
      </c>
      <c r="C1749" s="103"/>
      <c r="D1749" s="103"/>
    </row>
    <row r="1750" spans="1:4" ht="13.5" thickBot="1" x14ac:dyDescent="0.25">
      <c r="A1750" s="44"/>
      <c r="B1750" s="44"/>
      <c r="C1750" s="44"/>
      <c r="D1750" s="44"/>
    </row>
    <row r="1751" spans="1:4" x14ac:dyDescent="0.2">
      <c r="A1751" s="46">
        <v>160</v>
      </c>
      <c r="B1751" s="47" t="s">
        <v>400</v>
      </c>
      <c r="C1751" s="48" t="s">
        <v>269</v>
      </c>
      <c r="D1751" s="49">
        <v>6.4000000000000001E-2</v>
      </c>
    </row>
    <row r="1752" spans="1:4" ht="22.5" x14ac:dyDescent="0.2">
      <c r="A1752" s="52">
        <v>161</v>
      </c>
      <c r="B1752" s="53" t="s">
        <v>412</v>
      </c>
      <c r="C1752" s="54" t="s">
        <v>300</v>
      </c>
      <c r="D1752" s="55">
        <v>0.06</v>
      </c>
    </row>
    <row r="1753" spans="1:4" ht="24" x14ac:dyDescent="0.2">
      <c r="A1753" s="52">
        <v>162</v>
      </c>
      <c r="B1753" s="53" t="s">
        <v>301</v>
      </c>
      <c r="C1753" s="54" t="s">
        <v>300</v>
      </c>
      <c r="D1753" s="55">
        <v>0.06</v>
      </c>
    </row>
    <row r="1754" spans="1:4" ht="22.5" x14ac:dyDescent="0.2">
      <c r="A1754" s="52">
        <v>163</v>
      </c>
      <c r="B1754" s="53" t="s">
        <v>402</v>
      </c>
      <c r="C1754" s="54" t="s">
        <v>255</v>
      </c>
      <c r="D1754" s="55">
        <v>0.06</v>
      </c>
    </row>
    <row r="1755" spans="1:4" ht="24.75" thickBot="1" x14ac:dyDescent="0.25">
      <c r="A1755" s="52">
        <v>164</v>
      </c>
      <c r="B1755" s="53" t="s">
        <v>404</v>
      </c>
      <c r="C1755" s="54" t="s">
        <v>318</v>
      </c>
      <c r="D1755" s="55">
        <v>7.1999999999999995E-2</v>
      </c>
    </row>
    <row r="1756" spans="1:4" x14ac:dyDescent="0.2">
      <c r="A1756" s="45"/>
      <c r="B1756" s="45"/>
      <c r="C1756" s="45"/>
      <c r="D1756" s="45"/>
    </row>
    <row r="1757" spans="1:4" ht="12.75" customHeight="1" x14ac:dyDescent="0.2">
      <c r="A1757" s="56"/>
      <c r="B1757" s="103" t="s">
        <v>595</v>
      </c>
      <c r="C1757" s="103"/>
      <c r="D1757" s="103"/>
    </row>
    <row r="1758" spans="1:4" x14ac:dyDescent="0.2">
      <c r="A1758" s="44"/>
      <c r="B1758" s="44"/>
      <c r="C1758" s="44"/>
      <c r="D1758" s="44"/>
    </row>
    <row r="1759" spans="1:4" x14ac:dyDescent="0.2">
      <c r="A1759" s="42"/>
      <c r="B1759" s="104" t="s">
        <v>395</v>
      </c>
      <c r="C1759" s="104"/>
      <c r="D1759" s="104"/>
    </row>
    <row r="1760" spans="1:4" x14ac:dyDescent="0.2">
      <c r="A1760" s="44"/>
      <c r="B1760" s="44"/>
      <c r="C1760" s="44"/>
      <c r="D1760" s="44"/>
    </row>
    <row r="1761" spans="1:4" ht="12.75" customHeight="1" x14ac:dyDescent="0.2">
      <c r="A1761" s="56"/>
      <c r="B1761" s="103" t="s">
        <v>396</v>
      </c>
      <c r="C1761" s="103"/>
      <c r="D1761" s="103"/>
    </row>
    <row r="1762" spans="1:4" ht="13.5" thickBot="1" x14ac:dyDescent="0.25">
      <c r="A1762" s="44"/>
      <c r="B1762" s="44"/>
      <c r="C1762" s="44"/>
      <c r="D1762" s="44"/>
    </row>
    <row r="1763" spans="1:4" ht="22.5" x14ac:dyDescent="0.2">
      <c r="A1763" s="46">
        <v>165</v>
      </c>
      <c r="B1763" s="47" t="s">
        <v>397</v>
      </c>
      <c r="C1763" s="48" t="s">
        <v>300</v>
      </c>
      <c r="D1763" s="49">
        <v>0.42599999999999999</v>
      </c>
    </row>
    <row r="1764" spans="1:4" ht="24" x14ac:dyDescent="0.2">
      <c r="A1764" s="52">
        <v>166</v>
      </c>
      <c r="B1764" s="53" t="s">
        <v>398</v>
      </c>
      <c r="C1764" s="54" t="s">
        <v>300</v>
      </c>
      <c r="D1764" s="55">
        <v>0.42599999999999999</v>
      </c>
    </row>
    <row r="1765" spans="1:4" ht="33.75" x14ac:dyDescent="0.2">
      <c r="A1765" s="52">
        <v>167</v>
      </c>
      <c r="B1765" s="53" t="s">
        <v>399</v>
      </c>
      <c r="C1765" s="54" t="s">
        <v>263</v>
      </c>
      <c r="D1765" s="55">
        <v>0.46</v>
      </c>
    </row>
    <row r="1766" spans="1:4" x14ac:dyDescent="0.2">
      <c r="A1766" s="52">
        <v>168</v>
      </c>
      <c r="B1766" s="53" t="s">
        <v>400</v>
      </c>
      <c r="C1766" s="54" t="s">
        <v>269</v>
      </c>
      <c r="D1766" s="55">
        <v>0.45600000000000002</v>
      </c>
    </row>
    <row r="1767" spans="1:4" ht="22.5" x14ac:dyDescent="0.2">
      <c r="A1767" s="52">
        <v>169</v>
      </c>
      <c r="B1767" s="53" t="s">
        <v>401</v>
      </c>
      <c r="C1767" s="54" t="s">
        <v>300</v>
      </c>
      <c r="D1767" s="55">
        <v>0.42599999999999999</v>
      </c>
    </row>
    <row r="1768" spans="1:4" ht="24" x14ac:dyDescent="0.2">
      <c r="A1768" s="52">
        <v>170</v>
      </c>
      <c r="B1768" s="53" t="s">
        <v>301</v>
      </c>
      <c r="C1768" s="54" t="s">
        <v>300</v>
      </c>
      <c r="D1768" s="55">
        <v>0.42599999999999999</v>
      </c>
    </row>
    <row r="1769" spans="1:4" ht="23.25" thickBot="1" x14ac:dyDescent="0.25">
      <c r="A1769" s="52">
        <v>171</v>
      </c>
      <c r="B1769" s="53" t="s">
        <v>402</v>
      </c>
      <c r="C1769" s="54" t="s">
        <v>255</v>
      </c>
      <c r="D1769" s="55">
        <v>0.42599999999999999</v>
      </c>
    </row>
    <row r="1770" spans="1:4" x14ac:dyDescent="0.2">
      <c r="A1770" s="45"/>
      <c r="B1770" s="45"/>
      <c r="C1770" s="45"/>
      <c r="D1770" s="45"/>
    </row>
    <row r="1771" spans="1:4" ht="12.75" customHeight="1" x14ac:dyDescent="0.2">
      <c r="A1771" s="56"/>
      <c r="B1771" s="103" t="s">
        <v>403</v>
      </c>
      <c r="C1771" s="103"/>
      <c r="D1771" s="103"/>
    </row>
    <row r="1772" spans="1:4" ht="13.5" thickBot="1" x14ac:dyDescent="0.25">
      <c r="A1772" s="44"/>
      <c r="B1772" s="44"/>
      <c r="C1772" s="44"/>
      <c r="D1772" s="44"/>
    </row>
    <row r="1773" spans="1:4" ht="22.5" x14ac:dyDescent="0.2">
      <c r="A1773" s="46">
        <v>172</v>
      </c>
      <c r="B1773" s="47" t="s">
        <v>397</v>
      </c>
      <c r="C1773" s="48" t="s">
        <v>300</v>
      </c>
      <c r="D1773" s="49">
        <v>6.4000000000000001E-2</v>
      </c>
    </row>
    <row r="1774" spans="1:4" ht="24" x14ac:dyDescent="0.2">
      <c r="A1774" s="52">
        <v>173</v>
      </c>
      <c r="B1774" s="53" t="s">
        <v>398</v>
      </c>
      <c r="C1774" s="54" t="s">
        <v>300</v>
      </c>
      <c r="D1774" s="55">
        <v>6.4000000000000001E-2</v>
      </c>
    </row>
    <row r="1775" spans="1:4" ht="33.75" x14ac:dyDescent="0.2">
      <c r="A1775" s="52">
        <v>174</v>
      </c>
      <c r="B1775" s="53" t="s">
        <v>399</v>
      </c>
      <c r="C1775" s="54" t="s">
        <v>263</v>
      </c>
      <c r="D1775" s="55">
        <v>6.9000000000000006E-2</v>
      </c>
    </row>
    <row r="1776" spans="1:4" x14ac:dyDescent="0.2">
      <c r="A1776" s="52">
        <v>175</v>
      </c>
      <c r="B1776" s="53" t="s">
        <v>400</v>
      </c>
      <c r="C1776" s="54" t="s">
        <v>269</v>
      </c>
      <c r="D1776" s="55">
        <v>6.8000000000000005E-2</v>
      </c>
    </row>
    <row r="1777" spans="1:4" ht="22.5" x14ac:dyDescent="0.2">
      <c r="A1777" s="52">
        <v>176</v>
      </c>
      <c r="B1777" s="53" t="s">
        <v>401</v>
      </c>
      <c r="C1777" s="54" t="s">
        <v>300</v>
      </c>
      <c r="D1777" s="55">
        <v>6.4000000000000001E-2</v>
      </c>
    </row>
    <row r="1778" spans="1:4" ht="24" x14ac:dyDescent="0.2">
      <c r="A1778" s="52">
        <v>177</v>
      </c>
      <c r="B1778" s="53" t="s">
        <v>301</v>
      </c>
      <c r="C1778" s="54" t="s">
        <v>300</v>
      </c>
      <c r="D1778" s="55">
        <v>6.4000000000000001E-2</v>
      </c>
    </row>
    <row r="1779" spans="1:4" ht="22.5" x14ac:dyDescent="0.2">
      <c r="A1779" s="52">
        <v>178</v>
      </c>
      <c r="B1779" s="53" t="s">
        <v>402</v>
      </c>
      <c r="C1779" s="54" t="s">
        <v>255</v>
      </c>
      <c r="D1779" s="55">
        <v>6.4000000000000001E-2</v>
      </c>
    </row>
    <row r="1780" spans="1:4" ht="24.75" thickBot="1" x14ac:dyDescent="0.25">
      <c r="A1780" s="52">
        <v>179</v>
      </c>
      <c r="B1780" s="53" t="s">
        <v>404</v>
      </c>
      <c r="C1780" s="54" t="s">
        <v>318</v>
      </c>
      <c r="D1780" s="55">
        <v>7.6999999999999999E-2</v>
      </c>
    </row>
    <row r="1781" spans="1:4" x14ac:dyDescent="0.2">
      <c r="A1781" s="45"/>
      <c r="B1781" s="45"/>
      <c r="C1781" s="45"/>
      <c r="D1781" s="45"/>
    </row>
    <row r="1782" spans="1:4" ht="12.75" customHeight="1" x14ac:dyDescent="0.2">
      <c r="A1782" s="56"/>
      <c r="B1782" s="103" t="s">
        <v>405</v>
      </c>
      <c r="C1782" s="103"/>
      <c r="D1782" s="103"/>
    </row>
    <row r="1783" spans="1:4" ht="13.5" thickBot="1" x14ac:dyDescent="0.25">
      <c r="A1783" s="44"/>
      <c r="B1783" s="44"/>
      <c r="C1783" s="44"/>
      <c r="D1783" s="44"/>
    </row>
    <row r="1784" spans="1:4" ht="22.5" x14ac:dyDescent="0.2">
      <c r="A1784" s="46">
        <v>180</v>
      </c>
      <c r="B1784" s="47" t="s">
        <v>397</v>
      </c>
      <c r="C1784" s="48" t="s">
        <v>300</v>
      </c>
      <c r="D1784" s="49">
        <v>4.3999999999999997E-2</v>
      </c>
    </row>
    <row r="1785" spans="1:4" ht="24" x14ac:dyDescent="0.2">
      <c r="A1785" s="52">
        <v>181</v>
      </c>
      <c r="B1785" s="53" t="s">
        <v>398</v>
      </c>
      <c r="C1785" s="54" t="s">
        <v>300</v>
      </c>
      <c r="D1785" s="55">
        <v>4.3999999999999997E-2</v>
      </c>
    </row>
    <row r="1786" spans="1:4" ht="33.75" x14ac:dyDescent="0.2">
      <c r="A1786" s="52">
        <v>182</v>
      </c>
      <c r="B1786" s="53" t="s">
        <v>399</v>
      </c>
      <c r="C1786" s="54" t="s">
        <v>263</v>
      </c>
      <c r="D1786" s="55">
        <v>4.7E-2</v>
      </c>
    </row>
    <row r="1787" spans="1:4" x14ac:dyDescent="0.2">
      <c r="A1787" s="52">
        <v>183</v>
      </c>
      <c r="B1787" s="53" t="s">
        <v>400</v>
      </c>
      <c r="C1787" s="54" t="s">
        <v>269</v>
      </c>
      <c r="D1787" s="55">
        <v>4.7E-2</v>
      </c>
    </row>
    <row r="1788" spans="1:4" ht="22.5" x14ac:dyDescent="0.2">
      <c r="A1788" s="52">
        <v>184</v>
      </c>
      <c r="B1788" s="53" t="s">
        <v>406</v>
      </c>
      <c r="C1788" s="54" t="s">
        <v>300</v>
      </c>
      <c r="D1788" s="55">
        <v>4.3999999999999997E-2</v>
      </c>
    </row>
    <row r="1789" spans="1:4" ht="24" x14ac:dyDescent="0.2">
      <c r="A1789" s="52">
        <v>185</v>
      </c>
      <c r="B1789" s="53" t="s">
        <v>301</v>
      </c>
      <c r="C1789" s="54" t="s">
        <v>300</v>
      </c>
      <c r="D1789" s="55">
        <v>4.3999999999999997E-2</v>
      </c>
    </row>
    <row r="1790" spans="1:4" ht="22.5" x14ac:dyDescent="0.2">
      <c r="A1790" s="52">
        <v>186</v>
      </c>
      <c r="B1790" s="53" t="s">
        <v>402</v>
      </c>
      <c r="C1790" s="54" t="s">
        <v>255</v>
      </c>
      <c r="D1790" s="55">
        <v>4.3999999999999997E-2</v>
      </c>
    </row>
    <row r="1791" spans="1:4" ht="24.75" thickBot="1" x14ac:dyDescent="0.25">
      <c r="A1791" s="52">
        <v>187</v>
      </c>
      <c r="B1791" s="53" t="s">
        <v>404</v>
      </c>
      <c r="C1791" s="54" t="s">
        <v>318</v>
      </c>
      <c r="D1791" s="55">
        <v>5.2999999999999999E-2</v>
      </c>
    </row>
    <row r="1792" spans="1:4" x14ac:dyDescent="0.2">
      <c r="A1792" s="45"/>
      <c r="B1792" s="45"/>
      <c r="C1792" s="45"/>
      <c r="D1792" s="45"/>
    </row>
    <row r="1793" spans="1:4" ht="12.75" customHeight="1" x14ac:dyDescent="0.2">
      <c r="A1793" s="56"/>
      <c r="B1793" s="103" t="s">
        <v>407</v>
      </c>
      <c r="C1793" s="103"/>
      <c r="D1793" s="103"/>
    </row>
    <row r="1794" spans="1:4" ht="13.5" thickBot="1" x14ac:dyDescent="0.25">
      <c r="A1794" s="44"/>
      <c r="B1794" s="44"/>
      <c r="C1794" s="44"/>
      <c r="D1794" s="44"/>
    </row>
    <row r="1795" spans="1:4" ht="22.5" x14ac:dyDescent="0.2">
      <c r="A1795" s="46">
        <v>188</v>
      </c>
      <c r="B1795" s="47" t="s">
        <v>397</v>
      </c>
      <c r="C1795" s="48" t="s">
        <v>300</v>
      </c>
      <c r="D1795" s="49">
        <v>7.8E-2</v>
      </c>
    </row>
    <row r="1796" spans="1:4" ht="24" x14ac:dyDescent="0.2">
      <c r="A1796" s="52">
        <v>189</v>
      </c>
      <c r="B1796" s="53" t="s">
        <v>398</v>
      </c>
      <c r="C1796" s="54" t="s">
        <v>300</v>
      </c>
      <c r="D1796" s="55">
        <v>7.8E-2</v>
      </c>
    </row>
    <row r="1797" spans="1:4" ht="33.75" x14ac:dyDescent="0.2">
      <c r="A1797" s="52">
        <v>190</v>
      </c>
      <c r="B1797" s="53" t="s">
        <v>399</v>
      </c>
      <c r="C1797" s="54" t="s">
        <v>263</v>
      </c>
      <c r="D1797" s="55">
        <v>8.2000000000000003E-2</v>
      </c>
    </row>
    <row r="1798" spans="1:4" x14ac:dyDescent="0.2">
      <c r="A1798" s="52">
        <v>191</v>
      </c>
      <c r="B1798" s="53" t="s">
        <v>400</v>
      </c>
      <c r="C1798" s="54" t="s">
        <v>269</v>
      </c>
      <c r="D1798" s="55">
        <v>8.3000000000000004E-2</v>
      </c>
    </row>
    <row r="1799" spans="1:4" ht="22.5" x14ac:dyDescent="0.2">
      <c r="A1799" s="52">
        <v>192</v>
      </c>
      <c r="B1799" s="53" t="s">
        <v>408</v>
      </c>
      <c r="C1799" s="54" t="s">
        <v>300</v>
      </c>
      <c r="D1799" s="55">
        <v>7.8E-2</v>
      </c>
    </row>
    <row r="1800" spans="1:4" ht="24" x14ac:dyDescent="0.2">
      <c r="A1800" s="52">
        <v>193</v>
      </c>
      <c r="B1800" s="53" t="s">
        <v>301</v>
      </c>
      <c r="C1800" s="54" t="s">
        <v>300</v>
      </c>
      <c r="D1800" s="55">
        <v>7.8E-2</v>
      </c>
    </row>
    <row r="1801" spans="1:4" ht="22.5" x14ac:dyDescent="0.2">
      <c r="A1801" s="52">
        <v>194</v>
      </c>
      <c r="B1801" s="53" t="s">
        <v>402</v>
      </c>
      <c r="C1801" s="54" t="s">
        <v>255</v>
      </c>
      <c r="D1801" s="55">
        <v>7.8E-2</v>
      </c>
    </row>
    <row r="1802" spans="1:4" ht="24" x14ac:dyDescent="0.2">
      <c r="A1802" s="52">
        <v>195</v>
      </c>
      <c r="B1802" s="53" t="s">
        <v>404</v>
      </c>
      <c r="C1802" s="54" t="s">
        <v>318</v>
      </c>
      <c r="D1802" s="55">
        <v>9.4E-2</v>
      </c>
    </row>
    <row r="1803" spans="1:4" ht="13.5" thickBot="1" x14ac:dyDescent="0.25">
      <c r="A1803" s="52">
        <v>196</v>
      </c>
      <c r="B1803" s="53" t="s">
        <v>409</v>
      </c>
      <c r="C1803" s="54" t="s">
        <v>318</v>
      </c>
      <c r="D1803" s="55">
        <v>7.8E-2</v>
      </c>
    </row>
    <row r="1804" spans="1:4" x14ac:dyDescent="0.2">
      <c r="A1804" s="45"/>
      <c r="B1804" s="45"/>
      <c r="C1804" s="45"/>
      <c r="D1804" s="45"/>
    </row>
    <row r="1805" spans="1:4" ht="12.75" customHeight="1" x14ac:dyDescent="0.2">
      <c r="A1805" s="56"/>
      <c r="B1805" s="103" t="s">
        <v>410</v>
      </c>
      <c r="C1805" s="103"/>
      <c r="D1805" s="103"/>
    </row>
    <row r="1806" spans="1:4" ht="13.5" thickBot="1" x14ac:dyDescent="0.25">
      <c r="A1806" s="44"/>
      <c r="B1806" s="44"/>
      <c r="C1806" s="44"/>
      <c r="D1806" s="44"/>
    </row>
    <row r="1807" spans="1:4" x14ac:dyDescent="0.2">
      <c r="A1807" s="46">
        <v>197</v>
      </c>
      <c r="B1807" s="47" t="s">
        <v>400</v>
      </c>
      <c r="C1807" s="48" t="s">
        <v>269</v>
      </c>
      <c r="D1807" s="49">
        <v>0.57999999999999996</v>
      </c>
    </row>
    <row r="1808" spans="1:4" ht="22.5" x14ac:dyDescent="0.2">
      <c r="A1808" s="52">
        <v>198</v>
      </c>
      <c r="B1808" s="53" t="s">
        <v>401</v>
      </c>
      <c r="C1808" s="54" t="s">
        <v>300</v>
      </c>
      <c r="D1808" s="55">
        <v>0.54</v>
      </c>
    </row>
    <row r="1809" spans="1:4" ht="24" x14ac:dyDescent="0.2">
      <c r="A1809" s="52">
        <v>199</v>
      </c>
      <c r="B1809" s="53" t="s">
        <v>301</v>
      </c>
      <c r="C1809" s="54" t="s">
        <v>300</v>
      </c>
      <c r="D1809" s="55">
        <v>0.54</v>
      </c>
    </row>
    <row r="1810" spans="1:4" ht="23.25" thickBot="1" x14ac:dyDescent="0.25">
      <c r="A1810" s="52">
        <v>200</v>
      </c>
      <c r="B1810" s="53" t="s">
        <v>402</v>
      </c>
      <c r="C1810" s="54" t="s">
        <v>255</v>
      </c>
      <c r="D1810" s="55">
        <v>0.54</v>
      </c>
    </row>
    <row r="1811" spans="1:4" x14ac:dyDescent="0.2">
      <c r="A1811" s="45"/>
      <c r="B1811" s="45"/>
      <c r="C1811" s="45"/>
      <c r="D1811" s="45"/>
    </row>
    <row r="1812" spans="1:4" ht="12.75" customHeight="1" x14ac:dyDescent="0.2">
      <c r="A1812" s="56"/>
      <c r="B1812" s="103" t="s">
        <v>411</v>
      </c>
      <c r="C1812" s="103"/>
      <c r="D1812" s="103"/>
    </row>
    <row r="1813" spans="1:4" ht="13.5" thickBot="1" x14ac:dyDescent="0.25">
      <c r="A1813" s="44"/>
      <c r="B1813" s="44"/>
      <c r="C1813" s="44"/>
      <c r="D1813" s="44"/>
    </row>
    <row r="1814" spans="1:4" x14ac:dyDescent="0.2">
      <c r="A1814" s="46">
        <v>201</v>
      </c>
      <c r="B1814" s="47" t="s">
        <v>400</v>
      </c>
      <c r="C1814" s="48" t="s">
        <v>269</v>
      </c>
      <c r="D1814" s="49">
        <v>6.4000000000000001E-2</v>
      </c>
    </row>
    <row r="1815" spans="1:4" ht="22.5" x14ac:dyDescent="0.2">
      <c r="A1815" s="52">
        <v>202</v>
      </c>
      <c r="B1815" s="53" t="s">
        <v>412</v>
      </c>
      <c r="C1815" s="54" t="s">
        <v>300</v>
      </c>
      <c r="D1815" s="55">
        <v>0.06</v>
      </c>
    </row>
    <row r="1816" spans="1:4" ht="24" x14ac:dyDescent="0.2">
      <c r="A1816" s="52">
        <v>203</v>
      </c>
      <c r="B1816" s="53" t="s">
        <v>301</v>
      </c>
      <c r="C1816" s="54" t="s">
        <v>300</v>
      </c>
      <c r="D1816" s="55">
        <v>0.06</v>
      </c>
    </row>
    <row r="1817" spans="1:4" ht="22.5" x14ac:dyDescent="0.2">
      <c r="A1817" s="52">
        <v>204</v>
      </c>
      <c r="B1817" s="53" t="s">
        <v>402</v>
      </c>
      <c r="C1817" s="54" t="s">
        <v>255</v>
      </c>
      <c r="D1817" s="55">
        <v>0.06</v>
      </c>
    </row>
    <row r="1818" spans="1:4" ht="24.75" thickBot="1" x14ac:dyDescent="0.25">
      <c r="A1818" s="52">
        <v>205</v>
      </c>
      <c r="B1818" s="53" t="s">
        <v>404</v>
      </c>
      <c r="C1818" s="54" t="s">
        <v>318</v>
      </c>
      <c r="D1818" s="55">
        <v>7.1999999999999995E-2</v>
      </c>
    </row>
    <row r="1819" spans="1:4" x14ac:dyDescent="0.2">
      <c r="A1819" s="45"/>
      <c r="B1819" s="45"/>
      <c r="C1819" s="45"/>
      <c r="D1819" s="45"/>
    </row>
    <row r="1820" spans="1:4" ht="12.75" customHeight="1" x14ac:dyDescent="0.2">
      <c r="A1820" s="56"/>
      <c r="B1820" s="103" t="s">
        <v>307</v>
      </c>
      <c r="C1820" s="103"/>
      <c r="D1820" s="103"/>
    </row>
    <row r="1821" spans="1:4" x14ac:dyDescent="0.2">
      <c r="A1821" s="44"/>
      <c r="B1821" s="44"/>
      <c r="C1821" s="44"/>
      <c r="D1821" s="44"/>
    </row>
    <row r="1822" spans="1:4" x14ac:dyDescent="0.2">
      <c r="A1822" s="42"/>
      <c r="B1822" s="104" t="s">
        <v>395</v>
      </c>
      <c r="C1822" s="104"/>
      <c r="D1822" s="104"/>
    </row>
    <row r="1823" spans="1:4" x14ac:dyDescent="0.2">
      <c r="A1823" s="44"/>
      <c r="B1823" s="44"/>
      <c r="C1823" s="44"/>
      <c r="D1823" s="44"/>
    </row>
    <row r="1824" spans="1:4" ht="12.75" customHeight="1" x14ac:dyDescent="0.2">
      <c r="A1824" s="56"/>
      <c r="B1824" s="103" t="s">
        <v>396</v>
      </c>
      <c r="C1824" s="103"/>
      <c r="D1824" s="103"/>
    </row>
    <row r="1825" spans="1:4" ht="13.5" thickBot="1" x14ac:dyDescent="0.25">
      <c r="A1825" s="44"/>
      <c r="B1825" s="44"/>
      <c r="C1825" s="44"/>
      <c r="D1825" s="44"/>
    </row>
    <row r="1826" spans="1:4" ht="22.5" x14ac:dyDescent="0.2">
      <c r="A1826" s="46">
        <v>206</v>
      </c>
      <c r="B1826" s="47" t="s">
        <v>397</v>
      </c>
      <c r="C1826" s="48" t="s">
        <v>300</v>
      </c>
      <c r="D1826" s="49">
        <v>0.42599999999999999</v>
      </c>
    </row>
    <row r="1827" spans="1:4" ht="24" x14ac:dyDescent="0.2">
      <c r="A1827" s="52">
        <v>207</v>
      </c>
      <c r="B1827" s="53" t="s">
        <v>398</v>
      </c>
      <c r="C1827" s="54" t="s">
        <v>300</v>
      </c>
      <c r="D1827" s="55">
        <v>0.42599999999999999</v>
      </c>
    </row>
    <row r="1828" spans="1:4" ht="33.75" x14ac:dyDescent="0.2">
      <c r="A1828" s="52">
        <v>208</v>
      </c>
      <c r="B1828" s="53" t="s">
        <v>399</v>
      </c>
      <c r="C1828" s="54" t="s">
        <v>263</v>
      </c>
      <c r="D1828" s="55">
        <v>0.46</v>
      </c>
    </row>
    <row r="1829" spans="1:4" x14ac:dyDescent="0.2">
      <c r="A1829" s="52">
        <v>209</v>
      </c>
      <c r="B1829" s="53" t="s">
        <v>400</v>
      </c>
      <c r="C1829" s="54" t="s">
        <v>269</v>
      </c>
      <c r="D1829" s="55">
        <v>0.45600000000000002</v>
      </c>
    </row>
    <row r="1830" spans="1:4" ht="22.5" x14ac:dyDescent="0.2">
      <c r="A1830" s="52">
        <v>210</v>
      </c>
      <c r="B1830" s="53" t="s">
        <v>401</v>
      </c>
      <c r="C1830" s="54" t="s">
        <v>300</v>
      </c>
      <c r="D1830" s="55">
        <v>0.42599999999999999</v>
      </c>
    </row>
    <row r="1831" spans="1:4" ht="24" x14ac:dyDescent="0.2">
      <c r="A1831" s="52">
        <v>211</v>
      </c>
      <c r="B1831" s="53" t="s">
        <v>301</v>
      </c>
      <c r="C1831" s="54" t="s">
        <v>300</v>
      </c>
      <c r="D1831" s="55">
        <v>0.42599999999999999</v>
      </c>
    </row>
    <row r="1832" spans="1:4" ht="23.25" thickBot="1" x14ac:dyDescent="0.25">
      <c r="A1832" s="52">
        <v>212</v>
      </c>
      <c r="B1832" s="53" t="s">
        <v>402</v>
      </c>
      <c r="C1832" s="54" t="s">
        <v>255</v>
      </c>
      <c r="D1832" s="55">
        <v>0.42599999999999999</v>
      </c>
    </row>
    <row r="1833" spans="1:4" x14ac:dyDescent="0.2">
      <c r="A1833" s="45"/>
      <c r="B1833" s="45"/>
      <c r="C1833" s="45"/>
      <c r="D1833" s="45"/>
    </row>
    <row r="1834" spans="1:4" ht="12.75" customHeight="1" x14ac:dyDescent="0.2">
      <c r="A1834" s="56"/>
      <c r="B1834" s="103" t="s">
        <v>403</v>
      </c>
      <c r="C1834" s="103"/>
      <c r="D1834" s="103"/>
    </row>
    <row r="1835" spans="1:4" ht="13.5" thickBot="1" x14ac:dyDescent="0.25">
      <c r="A1835" s="44"/>
      <c r="B1835" s="44"/>
      <c r="C1835" s="44"/>
      <c r="D1835" s="44"/>
    </row>
    <row r="1836" spans="1:4" ht="22.5" x14ac:dyDescent="0.2">
      <c r="A1836" s="46">
        <v>213</v>
      </c>
      <c r="B1836" s="47" t="s">
        <v>397</v>
      </c>
      <c r="C1836" s="48" t="s">
        <v>300</v>
      </c>
      <c r="D1836" s="49">
        <v>6.4000000000000001E-2</v>
      </c>
    </row>
    <row r="1837" spans="1:4" ht="24" x14ac:dyDescent="0.2">
      <c r="A1837" s="52">
        <v>214</v>
      </c>
      <c r="B1837" s="53" t="s">
        <v>398</v>
      </c>
      <c r="C1837" s="54" t="s">
        <v>300</v>
      </c>
      <c r="D1837" s="55">
        <v>6.4000000000000001E-2</v>
      </c>
    </row>
    <row r="1838" spans="1:4" ht="33.75" x14ac:dyDescent="0.2">
      <c r="A1838" s="52">
        <v>215</v>
      </c>
      <c r="B1838" s="53" t="s">
        <v>399</v>
      </c>
      <c r="C1838" s="54" t="s">
        <v>263</v>
      </c>
      <c r="D1838" s="55">
        <v>6.9000000000000006E-2</v>
      </c>
    </row>
    <row r="1839" spans="1:4" x14ac:dyDescent="0.2">
      <c r="A1839" s="52">
        <v>216</v>
      </c>
      <c r="B1839" s="53" t="s">
        <v>400</v>
      </c>
      <c r="C1839" s="54" t="s">
        <v>269</v>
      </c>
      <c r="D1839" s="55">
        <v>6.8000000000000005E-2</v>
      </c>
    </row>
    <row r="1840" spans="1:4" ht="22.5" x14ac:dyDescent="0.2">
      <c r="A1840" s="52">
        <v>217</v>
      </c>
      <c r="B1840" s="53" t="s">
        <v>401</v>
      </c>
      <c r="C1840" s="54" t="s">
        <v>300</v>
      </c>
      <c r="D1840" s="55">
        <v>6.4000000000000001E-2</v>
      </c>
    </row>
    <row r="1841" spans="1:4" ht="24" x14ac:dyDescent="0.2">
      <c r="A1841" s="52">
        <v>218</v>
      </c>
      <c r="B1841" s="53" t="s">
        <v>301</v>
      </c>
      <c r="C1841" s="54" t="s">
        <v>300</v>
      </c>
      <c r="D1841" s="55">
        <v>6.4000000000000001E-2</v>
      </c>
    </row>
    <row r="1842" spans="1:4" ht="22.5" x14ac:dyDescent="0.2">
      <c r="A1842" s="52">
        <v>219</v>
      </c>
      <c r="B1842" s="53" t="s">
        <v>402</v>
      </c>
      <c r="C1842" s="54" t="s">
        <v>255</v>
      </c>
      <c r="D1842" s="55">
        <v>6.4000000000000001E-2</v>
      </c>
    </row>
    <row r="1843" spans="1:4" ht="24.75" thickBot="1" x14ac:dyDescent="0.25">
      <c r="A1843" s="52">
        <v>220</v>
      </c>
      <c r="B1843" s="53" t="s">
        <v>404</v>
      </c>
      <c r="C1843" s="54" t="s">
        <v>318</v>
      </c>
      <c r="D1843" s="55">
        <v>7.6999999999999999E-2</v>
      </c>
    </row>
    <row r="1844" spans="1:4" x14ac:dyDescent="0.2">
      <c r="A1844" s="45"/>
      <c r="B1844" s="45"/>
      <c r="C1844" s="45"/>
      <c r="D1844" s="45"/>
    </row>
    <row r="1845" spans="1:4" ht="12.75" customHeight="1" x14ac:dyDescent="0.2">
      <c r="A1845" s="56"/>
      <c r="B1845" s="103" t="s">
        <v>405</v>
      </c>
      <c r="C1845" s="103"/>
      <c r="D1845" s="103"/>
    </row>
    <row r="1846" spans="1:4" ht="13.5" thickBot="1" x14ac:dyDescent="0.25">
      <c r="A1846" s="44"/>
      <c r="B1846" s="44"/>
      <c r="C1846" s="44"/>
      <c r="D1846" s="44"/>
    </row>
    <row r="1847" spans="1:4" ht="22.5" x14ac:dyDescent="0.2">
      <c r="A1847" s="46">
        <v>221</v>
      </c>
      <c r="B1847" s="47" t="s">
        <v>397</v>
      </c>
      <c r="C1847" s="48" t="s">
        <v>300</v>
      </c>
      <c r="D1847" s="49">
        <v>4.3999999999999997E-2</v>
      </c>
    </row>
    <row r="1848" spans="1:4" ht="24" x14ac:dyDescent="0.2">
      <c r="A1848" s="52">
        <v>222</v>
      </c>
      <c r="B1848" s="53" t="s">
        <v>398</v>
      </c>
      <c r="C1848" s="54" t="s">
        <v>300</v>
      </c>
      <c r="D1848" s="55">
        <v>4.3999999999999997E-2</v>
      </c>
    </row>
    <row r="1849" spans="1:4" ht="33.75" x14ac:dyDescent="0.2">
      <c r="A1849" s="52">
        <v>223</v>
      </c>
      <c r="B1849" s="53" t="s">
        <v>399</v>
      </c>
      <c r="C1849" s="54" t="s">
        <v>263</v>
      </c>
      <c r="D1849" s="55">
        <v>4.7E-2</v>
      </c>
    </row>
    <row r="1850" spans="1:4" x14ac:dyDescent="0.2">
      <c r="A1850" s="52">
        <v>224</v>
      </c>
      <c r="B1850" s="53" t="s">
        <v>400</v>
      </c>
      <c r="C1850" s="54" t="s">
        <v>269</v>
      </c>
      <c r="D1850" s="55">
        <v>4.7E-2</v>
      </c>
    </row>
    <row r="1851" spans="1:4" ht="22.5" x14ac:dyDescent="0.2">
      <c r="A1851" s="52">
        <v>225</v>
      </c>
      <c r="B1851" s="53" t="s">
        <v>406</v>
      </c>
      <c r="C1851" s="54" t="s">
        <v>300</v>
      </c>
      <c r="D1851" s="55">
        <v>4.3999999999999997E-2</v>
      </c>
    </row>
    <row r="1852" spans="1:4" ht="24" x14ac:dyDescent="0.2">
      <c r="A1852" s="52">
        <v>226</v>
      </c>
      <c r="B1852" s="53" t="s">
        <v>301</v>
      </c>
      <c r="C1852" s="54" t="s">
        <v>300</v>
      </c>
      <c r="D1852" s="55">
        <v>4.3999999999999997E-2</v>
      </c>
    </row>
    <row r="1853" spans="1:4" ht="22.5" x14ac:dyDescent="0.2">
      <c r="A1853" s="52">
        <v>227</v>
      </c>
      <c r="B1853" s="53" t="s">
        <v>402</v>
      </c>
      <c r="C1853" s="54" t="s">
        <v>255</v>
      </c>
      <c r="D1853" s="55">
        <v>4.3999999999999997E-2</v>
      </c>
    </row>
    <row r="1854" spans="1:4" ht="24.75" thickBot="1" x14ac:dyDescent="0.25">
      <c r="A1854" s="52">
        <v>228</v>
      </c>
      <c r="B1854" s="53" t="s">
        <v>404</v>
      </c>
      <c r="C1854" s="54" t="s">
        <v>318</v>
      </c>
      <c r="D1854" s="55">
        <v>5.2999999999999999E-2</v>
      </c>
    </row>
    <row r="1855" spans="1:4" x14ac:dyDescent="0.2">
      <c r="A1855" s="45"/>
      <c r="B1855" s="45"/>
      <c r="C1855" s="45"/>
      <c r="D1855" s="45"/>
    </row>
    <row r="1856" spans="1:4" ht="12.75" customHeight="1" x14ac:dyDescent="0.2">
      <c r="A1856" s="56"/>
      <c r="B1856" s="103" t="s">
        <v>407</v>
      </c>
      <c r="C1856" s="103"/>
      <c r="D1856" s="103"/>
    </row>
    <row r="1857" spans="1:4" ht="13.5" thickBot="1" x14ac:dyDescent="0.25">
      <c r="A1857" s="44"/>
      <c r="B1857" s="44"/>
      <c r="C1857" s="44"/>
      <c r="D1857" s="44"/>
    </row>
    <row r="1858" spans="1:4" ht="22.5" x14ac:dyDescent="0.2">
      <c r="A1858" s="46">
        <v>229</v>
      </c>
      <c r="B1858" s="47" t="s">
        <v>397</v>
      </c>
      <c r="C1858" s="48" t="s">
        <v>300</v>
      </c>
      <c r="D1858" s="49">
        <v>7.8E-2</v>
      </c>
    </row>
    <row r="1859" spans="1:4" ht="24" x14ac:dyDescent="0.2">
      <c r="A1859" s="52">
        <v>230</v>
      </c>
      <c r="B1859" s="53" t="s">
        <v>398</v>
      </c>
      <c r="C1859" s="54" t="s">
        <v>300</v>
      </c>
      <c r="D1859" s="55">
        <v>7.8E-2</v>
      </c>
    </row>
    <row r="1860" spans="1:4" ht="33.75" x14ac:dyDescent="0.2">
      <c r="A1860" s="52">
        <v>231</v>
      </c>
      <c r="B1860" s="53" t="s">
        <v>399</v>
      </c>
      <c r="C1860" s="54" t="s">
        <v>263</v>
      </c>
      <c r="D1860" s="55">
        <v>8.2000000000000003E-2</v>
      </c>
    </row>
    <row r="1861" spans="1:4" x14ac:dyDescent="0.2">
      <c r="A1861" s="52">
        <v>232</v>
      </c>
      <c r="B1861" s="53" t="s">
        <v>400</v>
      </c>
      <c r="C1861" s="54" t="s">
        <v>269</v>
      </c>
      <c r="D1861" s="55">
        <v>8.3000000000000004E-2</v>
      </c>
    </row>
    <row r="1862" spans="1:4" ht="22.5" x14ac:dyDescent="0.2">
      <c r="A1862" s="52">
        <v>233</v>
      </c>
      <c r="B1862" s="53" t="s">
        <v>408</v>
      </c>
      <c r="C1862" s="54" t="s">
        <v>300</v>
      </c>
      <c r="D1862" s="55">
        <v>7.8E-2</v>
      </c>
    </row>
    <row r="1863" spans="1:4" ht="24" x14ac:dyDescent="0.2">
      <c r="A1863" s="52">
        <v>234</v>
      </c>
      <c r="B1863" s="53" t="s">
        <v>301</v>
      </c>
      <c r="C1863" s="54" t="s">
        <v>300</v>
      </c>
      <c r="D1863" s="55">
        <v>7.8E-2</v>
      </c>
    </row>
    <row r="1864" spans="1:4" ht="22.5" x14ac:dyDescent="0.2">
      <c r="A1864" s="52">
        <v>235</v>
      </c>
      <c r="B1864" s="53" t="s">
        <v>402</v>
      </c>
      <c r="C1864" s="54" t="s">
        <v>255</v>
      </c>
      <c r="D1864" s="55">
        <v>7.8E-2</v>
      </c>
    </row>
    <row r="1865" spans="1:4" ht="24" x14ac:dyDescent="0.2">
      <c r="A1865" s="52">
        <v>236</v>
      </c>
      <c r="B1865" s="53" t="s">
        <v>404</v>
      </c>
      <c r="C1865" s="54" t="s">
        <v>318</v>
      </c>
      <c r="D1865" s="55">
        <v>9.4E-2</v>
      </c>
    </row>
    <row r="1866" spans="1:4" ht="13.5" thickBot="1" x14ac:dyDescent="0.25">
      <c r="A1866" s="52">
        <v>237</v>
      </c>
      <c r="B1866" s="53" t="s">
        <v>409</v>
      </c>
      <c r="C1866" s="54" t="s">
        <v>318</v>
      </c>
      <c r="D1866" s="55">
        <v>7.8E-2</v>
      </c>
    </row>
    <row r="1867" spans="1:4" x14ac:dyDescent="0.2">
      <c r="A1867" s="45"/>
      <c r="B1867" s="45"/>
      <c r="C1867" s="45"/>
      <c r="D1867" s="45"/>
    </row>
    <row r="1868" spans="1:4" ht="12.75" customHeight="1" x14ac:dyDescent="0.2">
      <c r="A1868" s="56"/>
      <c r="B1868" s="103" t="s">
        <v>410</v>
      </c>
      <c r="C1868" s="103"/>
      <c r="D1868" s="103"/>
    </row>
    <row r="1869" spans="1:4" ht="13.5" thickBot="1" x14ac:dyDescent="0.25">
      <c r="A1869" s="44"/>
      <c r="B1869" s="44"/>
      <c r="C1869" s="44"/>
      <c r="D1869" s="44"/>
    </row>
    <row r="1870" spans="1:4" x14ac:dyDescent="0.2">
      <c r="A1870" s="46">
        <v>238</v>
      </c>
      <c r="B1870" s="47" t="s">
        <v>400</v>
      </c>
      <c r="C1870" s="48" t="s">
        <v>269</v>
      </c>
      <c r="D1870" s="49">
        <v>0.57999999999999996</v>
      </c>
    </row>
    <row r="1871" spans="1:4" ht="22.5" x14ac:dyDescent="0.2">
      <c r="A1871" s="52">
        <v>239</v>
      </c>
      <c r="B1871" s="53" t="s">
        <v>401</v>
      </c>
      <c r="C1871" s="54" t="s">
        <v>300</v>
      </c>
      <c r="D1871" s="55">
        <v>0.54</v>
      </c>
    </row>
    <row r="1872" spans="1:4" ht="24" x14ac:dyDescent="0.2">
      <c r="A1872" s="52">
        <v>240</v>
      </c>
      <c r="B1872" s="53" t="s">
        <v>301</v>
      </c>
      <c r="C1872" s="54" t="s">
        <v>300</v>
      </c>
      <c r="D1872" s="55">
        <v>0.54</v>
      </c>
    </row>
    <row r="1873" spans="1:4" ht="23.25" thickBot="1" x14ac:dyDescent="0.25">
      <c r="A1873" s="52">
        <v>241</v>
      </c>
      <c r="B1873" s="53" t="s">
        <v>402</v>
      </c>
      <c r="C1873" s="54" t="s">
        <v>255</v>
      </c>
      <c r="D1873" s="55">
        <v>0.54</v>
      </c>
    </row>
    <row r="1874" spans="1:4" x14ac:dyDescent="0.2">
      <c r="A1874" s="45"/>
      <c r="B1874" s="45"/>
      <c r="C1874" s="45"/>
      <c r="D1874" s="45"/>
    </row>
    <row r="1875" spans="1:4" ht="12.75" customHeight="1" x14ac:dyDescent="0.2">
      <c r="A1875" s="56"/>
      <c r="B1875" s="103" t="s">
        <v>411</v>
      </c>
      <c r="C1875" s="103"/>
      <c r="D1875" s="103"/>
    </row>
    <row r="1876" spans="1:4" ht="13.5" thickBot="1" x14ac:dyDescent="0.25">
      <c r="A1876" s="44"/>
      <c r="B1876" s="44"/>
      <c r="C1876" s="44"/>
      <c r="D1876" s="44"/>
    </row>
    <row r="1877" spans="1:4" x14ac:dyDescent="0.2">
      <c r="A1877" s="46">
        <v>242</v>
      </c>
      <c r="B1877" s="47" t="s">
        <v>400</v>
      </c>
      <c r="C1877" s="48" t="s">
        <v>269</v>
      </c>
      <c r="D1877" s="49">
        <v>6.4000000000000001E-2</v>
      </c>
    </row>
    <row r="1878" spans="1:4" ht="22.5" x14ac:dyDescent="0.2">
      <c r="A1878" s="52">
        <v>243</v>
      </c>
      <c r="B1878" s="53" t="s">
        <v>412</v>
      </c>
      <c r="C1878" s="54" t="s">
        <v>300</v>
      </c>
      <c r="D1878" s="55">
        <v>0.06</v>
      </c>
    </row>
    <row r="1879" spans="1:4" ht="24" x14ac:dyDescent="0.2">
      <c r="A1879" s="52">
        <v>244</v>
      </c>
      <c r="B1879" s="53" t="s">
        <v>301</v>
      </c>
      <c r="C1879" s="54" t="s">
        <v>300</v>
      </c>
      <c r="D1879" s="55">
        <v>0.06</v>
      </c>
    </row>
    <row r="1880" spans="1:4" ht="22.5" x14ac:dyDescent="0.2">
      <c r="A1880" s="52">
        <v>245</v>
      </c>
      <c r="B1880" s="53" t="s">
        <v>402</v>
      </c>
      <c r="C1880" s="54" t="s">
        <v>255</v>
      </c>
      <c r="D1880" s="55">
        <v>0.06</v>
      </c>
    </row>
    <row r="1881" spans="1:4" ht="24" x14ac:dyDescent="0.2">
      <c r="A1881" s="52">
        <v>246</v>
      </c>
      <c r="B1881" s="53" t="s">
        <v>404</v>
      </c>
      <c r="C1881" s="54" t="s">
        <v>318</v>
      </c>
      <c r="D1881" s="55">
        <v>7.1999999999999995E-2</v>
      </c>
    </row>
    <row r="1883" spans="1:4" ht="15" x14ac:dyDescent="0.2">
      <c r="A1883" s="61"/>
      <c r="B1883" s="63" t="s">
        <v>413</v>
      </c>
      <c r="C1883" s="61"/>
      <c r="D1883" s="61"/>
    </row>
    <row r="1885" spans="1:4" ht="12.75" customHeight="1" x14ac:dyDescent="0.2">
      <c r="A1885" s="56"/>
      <c r="B1885" s="103" t="s">
        <v>296</v>
      </c>
      <c r="C1885" s="103"/>
      <c r="D1885" s="103"/>
    </row>
    <row r="1886" spans="1:4" ht="13.5" thickBot="1" x14ac:dyDescent="0.25">
      <c r="A1886" s="44"/>
      <c r="B1886" s="44"/>
      <c r="C1886" s="44"/>
      <c r="D1886" s="44"/>
    </row>
    <row r="1887" spans="1:4" x14ac:dyDescent="0.2">
      <c r="A1887" s="46">
        <v>1</v>
      </c>
      <c r="B1887" s="78" t="s">
        <v>627</v>
      </c>
      <c r="C1887" s="79" t="s">
        <v>318</v>
      </c>
      <c r="D1887" s="80">
        <v>3.42</v>
      </c>
    </row>
    <row r="1888" spans="1:4" ht="56.25" x14ac:dyDescent="0.2">
      <c r="A1888" s="52">
        <v>2</v>
      </c>
      <c r="B1888" s="82" t="s">
        <v>628</v>
      </c>
      <c r="C1888" s="83" t="s">
        <v>257</v>
      </c>
      <c r="D1888" s="84">
        <v>3.42</v>
      </c>
    </row>
    <row r="1889" spans="1:4" ht="57" thickBot="1" x14ac:dyDescent="0.25">
      <c r="A1889" s="52">
        <v>3</v>
      </c>
      <c r="B1889" s="82" t="s">
        <v>629</v>
      </c>
      <c r="C1889" s="83" t="s">
        <v>259</v>
      </c>
      <c r="D1889" s="84">
        <v>3.42</v>
      </c>
    </row>
    <row r="1890" spans="1:4" x14ac:dyDescent="0.2">
      <c r="A1890" s="45"/>
      <c r="B1890" s="45"/>
      <c r="C1890" s="45"/>
      <c r="D1890" s="45"/>
    </row>
    <row r="1891" spans="1:4" ht="12.75" customHeight="1" x14ac:dyDescent="0.2">
      <c r="A1891" s="56"/>
      <c r="B1891" s="103" t="s">
        <v>591</v>
      </c>
      <c r="C1891" s="103"/>
      <c r="D1891" s="103"/>
    </row>
    <row r="1892" spans="1:4" ht="13.5" thickBot="1" x14ac:dyDescent="0.25">
      <c r="A1892" s="44"/>
      <c r="B1892" s="44"/>
      <c r="C1892" s="44"/>
      <c r="D1892" s="44"/>
    </row>
    <row r="1893" spans="1:4" x14ac:dyDescent="0.2">
      <c r="A1893" s="46">
        <v>4</v>
      </c>
      <c r="B1893" s="78" t="s">
        <v>627</v>
      </c>
      <c r="C1893" s="79" t="s">
        <v>318</v>
      </c>
      <c r="D1893" s="80">
        <v>3.42</v>
      </c>
    </row>
    <row r="1894" spans="1:4" ht="56.25" x14ac:dyDescent="0.2">
      <c r="A1894" s="52">
        <v>5</v>
      </c>
      <c r="B1894" s="82" t="s">
        <v>628</v>
      </c>
      <c r="C1894" s="83" t="s">
        <v>257</v>
      </c>
      <c r="D1894" s="84">
        <v>3.42</v>
      </c>
    </row>
    <row r="1895" spans="1:4" ht="57" thickBot="1" x14ac:dyDescent="0.25">
      <c r="A1895" s="52">
        <v>6</v>
      </c>
      <c r="B1895" s="82" t="s">
        <v>629</v>
      </c>
      <c r="C1895" s="83" t="s">
        <v>259</v>
      </c>
      <c r="D1895" s="84">
        <v>3.42</v>
      </c>
    </row>
    <row r="1896" spans="1:4" x14ac:dyDescent="0.2">
      <c r="A1896" s="45"/>
      <c r="B1896" s="45"/>
      <c r="C1896" s="45"/>
      <c r="D1896" s="45"/>
    </row>
    <row r="1897" spans="1:4" ht="12.75" customHeight="1" x14ac:dyDescent="0.2">
      <c r="A1897" s="56"/>
      <c r="B1897" s="103" t="s">
        <v>592</v>
      </c>
      <c r="C1897" s="103"/>
      <c r="D1897" s="103"/>
    </row>
    <row r="1898" spans="1:4" ht="13.5" thickBot="1" x14ac:dyDescent="0.25">
      <c r="A1898" s="44"/>
      <c r="B1898" s="44"/>
      <c r="C1898" s="44"/>
      <c r="D1898" s="44"/>
    </row>
    <row r="1899" spans="1:4" x14ac:dyDescent="0.2">
      <c r="A1899" s="46">
        <v>7</v>
      </c>
      <c r="B1899" s="78" t="s">
        <v>627</v>
      </c>
      <c r="C1899" s="79" t="s">
        <v>318</v>
      </c>
      <c r="D1899" s="80">
        <v>3.42</v>
      </c>
    </row>
    <row r="1900" spans="1:4" ht="56.25" x14ac:dyDescent="0.2">
      <c r="A1900" s="52">
        <v>8</v>
      </c>
      <c r="B1900" s="82" t="s">
        <v>628</v>
      </c>
      <c r="C1900" s="83" t="s">
        <v>257</v>
      </c>
      <c r="D1900" s="84">
        <v>3.42</v>
      </c>
    </row>
    <row r="1901" spans="1:4" ht="57" thickBot="1" x14ac:dyDescent="0.25">
      <c r="A1901" s="52">
        <v>9</v>
      </c>
      <c r="B1901" s="82" t="s">
        <v>629</v>
      </c>
      <c r="C1901" s="83" t="s">
        <v>259</v>
      </c>
      <c r="D1901" s="84">
        <v>3.42</v>
      </c>
    </row>
    <row r="1902" spans="1:4" x14ac:dyDescent="0.2">
      <c r="A1902" s="45"/>
      <c r="B1902" s="45"/>
      <c r="C1902" s="45"/>
      <c r="D1902" s="45"/>
    </row>
    <row r="1903" spans="1:4" ht="12.75" customHeight="1" x14ac:dyDescent="0.2">
      <c r="A1903" s="56"/>
      <c r="B1903" s="103" t="s">
        <v>594</v>
      </c>
      <c r="C1903" s="103"/>
      <c r="D1903" s="103"/>
    </row>
    <row r="1904" spans="1:4" ht="13.5" thickBot="1" x14ac:dyDescent="0.25">
      <c r="A1904" s="44"/>
      <c r="B1904" s="44"/>
      <c r="C1904" s="44"/>
      <c r="D1904" s="44"/>
    </row>
    <row r="1905" spans="1:4" x14ac:dyDescent="0.2">
      <c r="A1905" s="46">
        <v>10</v>
      </c>
      <c r="B1905" s="78" t="s">
        <v>627</v>
      </c>
      <c r="C1905" s="79" t="s">
        <v>318</v>
      </c>
      <c r="D1905" s="80">
        <v>3.42</v>
      </c>
    </row>
    <row r="1906" spans="1:4" ht="56.25" x14ac:dyDescent="0.2">
      <c r="A1906" s="52">
        <v>11</v>
      </c>
      <c r="B1906" s="82" t="s">
        <v>628</v>
      </c>
      <c r="C1906" s="83" t="s">
        <v>257</v>
      </c>
      <c r="D1906" s="84">
        <v>3.42</v>
      </c>
    </row>
    <row r="1907" spans="1:4" ht="57" thickBot="1" x14ac:dyDescent="0.25">
      <c r="A1907" s="52">
        <v>12</v>
      </c>
      <c r="B1907" s="82" t="s">
        <v>629</v>
      </c>
      <c r="C1907" s="83" t="s">
        <v>259</v>
      </c>
      <c r="D1907" s="84">
        <v>3.42</v>
      </c>
    </row>
    <row r="1908" spans="1:4" x14ac:dyDescent="0.2">
      <c r="A1908" s="45"/>
      <c r="B1908" s="45"/>
      <c r="C1908" s="45"/>
      <c r="D1908" s="45"/>
    </row>
    <row r="1909" spans="1:4" ht="12.75" customHeight="1" x14ac:dyDescent="0.2">
      <c r="A1909" s="56"/>
      <c r="B1909" s="103" t="s">
        <v>595</v>
      </c>
      <c r="C1909" s="103"/>
      <c r="D1909" s="103"/>
    </row>
    <row r="1910" spans="1:4" ht="13.5" thickBot="1" x14ac:dyDescent="0.25">
      <c r="A1910" s="44"/>
      <c r="B1910" s="44"/>
      <c r="C1910" s="44"/>
      <c r="D1910" s="44"/>
    </row>
    <row r="1911" spans="1:4" x14ac:dyDescent="0.2">
      <c r="A1911" s="46">
        <v>13</v>
      </c>
      <c r="B1911" s="78" t="s">
        <v>627</v>
      </c>
      <c r="C1911" s="79" t="s">
        <v>318</v>
      </c>
      <c r="D1911" s="80">
        <v>3.42</v>
      </c>
    </row>
    <row r="1912" spans="1:4" ht="56.25" x14ac:dyDescent="0.2">
      <c r="A1912" s="52">
        <v>14</v>
      </c>
      <c r="B1912" s="82" t="s">
        <v>628</v>
      </c>
      <c r="C1912" s="83" t="s">
        <v>257</v>
      </c>
      <c r="D1912" s="84">
        <v>3.42</v>
      </c>
    </row>
    <row r="1913" spans="1:4" ht="57" thickBot="1" x14ac:dyDescent="0.25">
      <c r="A1913" s="52">
        <v>15</v>
      </c>
      <c r="B1913" s="82" t="s">
        <v>629</v>
      </c>
      <c r="C1913" s="83" t="s">
        <v>259</v>
      </c>
      <c r="D1913" s="84">
        <v>3.42</v>
      </c>
    </row>
    <row r="1914" spans="1:4" x14ac:dyDescent="0.2">
      <c r="A1914" s="45"/>
      <c r="B1914" s="45"/>
      <c r="C1914" s="45"/>
      <c r="D1914" s="45"/>
    </row>
    <row r="1915" spans="1:4" ht="12.75" customHeight="1" x14ac:dyDescent="0.2">
      <c r="A1915" s="56"/>
      <c r="B1915" s="103" t="s">
        <v>307</v>
      </c>
      <c r="C1915" s="103"/>
      <c r="D1915" s="103"/>
    </row>
    <row r="1916" spans="1:4" ht="13.5" thickBot="1" x14ac:dyDescent="0.25">
      <c r="A1916" s="44"/>
      <c r="B1916" s="44"/>
      <c r="C1916" s="44"/>
      <c r="D1916" s="44"/>
    </row>
    <row r="1917" spans="1:4" x14ac:dyDescent="0.2">
      <c r="A1917" s="46">
        <v>16</v>
      </c>
      <c r="B1917" s="78" t="s">
        <v>627</v>
      </c>
      <c r="C1917" s="79" t="s">
        <v>318</v>
      </c>
      <c r="D1917" s="80">
        <v>3.42</v>
      </c>
    </row>
    <row r="1918" spans="1:4" ht="56.25" x14ac:dyDescent="0.2">
      <c r="A1918" s="52">
        <v>17</v>
      </c>
      <c r="B1918" s="82" t="s">
        <v>628</v>
      </c>
      <c r="C1918" s="83" t="s">
        <v>257</v>
      </c>
      <c r="D1918" s="84">
        <v>3.42</v>
      </c>
    </row>
    <row r="1919" spans="1:4" ht="56.25" x14ac:dyDescent="0.2">
      <c r="A1919" s="52">
        <v>18</v>
      </c>
      <c r="B1919" s="82" t="s">
        <v>629</v>
      </c>
      <c r="C1919" s="83" t="s">
        <v>259</v>
      </c>
      <c r="D1919" s="84">
        <v>3.42</v>
      </c>
    </row>
    <row r="1921" spans="1:4" ht="15" x14ac:dyDescent="0.2">
      <c r="A1921" s="61"/>
      <c r="B1921" s="63" t="s">
        <v>415</v>
      </c>
      <c r="C1921" s="61"/>
      <c r="D1921" s="61"/>
    </row>
    <row r="1922" spans="1:4" ht="14.25" x14ac:dyDescent="0.2">
      <c r="B1922" s="70"/>
    </row>
    <row r="1923" spans="1:4" ht="12.75" customHeight="1" x14ac:dyDescent="0.2">
      <c r="A1923" s="56"/>
      <c r="B1923" s="103" t="s">
        <v>416</v>
      </c>
      <c r="C1923" s="103"/>
      <c r="D1923" s="103"/>
    </row>
    <row r="1924" spans="1:4" ht="13.5" thickBot="1" x14ac:dyDescent="0.25">
      <c r="A1924" s="44"/>
      <c r="B1924" s="44"/>
      <c r="C1924" s="44"/>
      <c r="D1924" s="44"/>
    </row>
    <row r="1925" spans="1:4" x14ac:dyDescent="0.2">
      <c r="A1925" s="46">
        <v>1</v>
      </c>
      <c r="B1925" s="47" t="s">
        <v>417</v>
      </c>
      <c r="C1925" s="48" t="s">
        <v>418</v>
      </c>
      <c r="D1925" s="49">
        <v>1</v>
      </c>
    </row>
    <row r="1926" spans="1:4" x14ac:dyDescent="0.2">
      <c r="A1926" s="52">
        <v>2</v>
      </c>
      <c r="B1926" s="53" t="s">
        <v>419</v>
      </c>
      <c r="C1926" s="54" t="s">
        <v>304</v>
      </c>
      <c r="D1926" s="55">
        <v>1</v>
      </c>
    </row>
    <row r="1927" spans="1:4" ht="22.5" x14ac:dyDescent="0.2">
      <c r="A1927" s="52">
        <v>3</v>
      </c>
      <c r="B1927" s="53" t="s">
        <v>420</v>
      </c>
      <c r="C1927" s="54" t="s">
        <v>421</v>
      </c>
      <c r="D1927" s="55">
        <v>1</v>
      </c>
    </row>
    <row r="1928" spans="1:4" ht="22.5" x14ac:dyDescent="0.2">
      <c r="A1928" s="52">
        <v>4</v>
      </c>
      <c r="B1928" s="53" t="s">
        <v>422</v>
      </c>
      <c r="C1928" s="54" t="s">
        <v>423</v>
      </c>
      <c r="D1928" s="55">
        <v>0.1</v>
      </c>
    </row>
    <row r="1929" spans="1:4" ht="33.75" x14ac:dyDescent="0.2">
      <c r="A1929" s="52">
        <v>5</v>
      </c>
      <c r="B1929" s="53" t="s">
        <v>424</v>
      </c>
      <c r="C1929" s="54" t="s">
        <v>425</v>
      </c>
      <c r="D1929" s="55">
        <v>0.1</v>
      </c>
    </row>
    <row r="1930" spans="1:4" ht="33.75" x14ac:dyDescent="0.2">
      <c r="A1930" s="52">
        <v>6</v>
      </c>
      <c r="B1930" s="53" t="s">
        <v>426</v>
      </c>
      <c r="C1930" s="54" t="s">
        <v>427</v>
      </c>
      <c r="D1930" s="55">
        <v>1E-3</v>
      </c>
    </row>
    <row r="1931" spans="1:4" ht="33.75" x14ac:dyDescent="0.2">
      <c r="A1931" s="52">
        <v>7</v>
      </c>
      <c r="B1931" s="53" t="s">
        <v>428</v>
      </c>
      <c r="C1931" s="54" t="s">
        <v>429</v>
      </c>
      <c r="D1931" s="55">
        <v>-1E-3</v>
      </c>
    </row>
    <row r="1932" spans="1:4" ht="33.75" x14ac:dyDescent="0.2">
      <c r="A1932" s="52">
        <v>8</v>
      </c>
      <c r="B1932" s="53" t="s">
        <v>430</v>
      </c>
      <c r="C1932" s="54" t="s">
        <v>429</v>
      </c>
      <c r="D1932" s="55">
        <v>0.2</v>
      </c>
    </row>
    <row r="1933" spans="1:4" ht="33.75" x14ac:dyDescent="0.2">
      <c r="A1933" s="52">
        <v>9</v>
      </c>
      <c r="B1933" s="53" t="s">
        <v>431</v>
      </c>
      <c r="C1933" s="54" t="s">
        <v>429</v>
      </c>
      <c r="D1933" s="55">
        <v>0.12</v>
      </c>
    </row>
    <row r="1934" spans="1:4" ht="33.75" x14ac:dyDescent="0.2">
      <c r="A1934" s="52">
        <v>10</v>
      </c>
      <c r="B1934" s="53" t="s">
        <v>432</v>
      </c>
      <c r="C1934" s="54" t="s">
        <v>429</v>
      </c>
      <c r="D1934" s="55">
        <v>0.02</v>
      </c>
    </row>
    <row r="1935" spans="1:4" ht="33.75" x14ac:dyDescent="0.2">
      <c r="A1935" s="52">
        <v>11</v>
      </c>
      <c r="B1935" s="53" t="s">
        <v>428</v>
      </c>
      <c r="C1935" s="54" t="s">
        <v>429</v>
      </c>
      <c r="D1935" s="55">
        <v>0.02</v>
      </c>
    </row>
    <row r="1936" spans="1:4" ht="33.75" x14ac:dyDescent="0.2">
      <c r="A1936" s="52">
        <v>12</v>
      </c>
      <c r="B1936" s="53" t="s">
        <v>433</v>
      </c>
      <c r="C1936" s="54" t="s">
        <v>427</v>
      </c>
      <c r="D1936" s="55">
        <v>0.01</v>
      </c>
    </row>
    <row r="1937" spans="1:4" ht="56.25" x14ac:dyDescent="0.2">
      <c r="A1937" s="52">
        <v>13</v>
      </c>
      <c r="B1937" s="53" t="s">
        <v>434</v>
      </c>
      <c r="C1937" s="54" t="s">
        <v>435</v>
      </c>
      <c r="D1937" s="55">
        <v>0.16</v>
      </c>
    </row>
    <row r="1938" spans="1:4" x14ac:dyDescent="0.2">
      <c r="A1938" s="52">
        <v>14</v>
      </c>
      <c r="B1938" s="53" t="s">
        <v>436</v>
      </c>
      <c r="C1938" s="54" t="s">
        <v>314</v>
      </c>
      <c r="D1938" s="55">
        <v>0.01</v>
      </c>
    </row>
    <row r="1939" spans="1:4" x14ac:dyDescent="0.2">
      <c r="A1939" s="52">
        <v>15</v>
      </c>
      <c r="B1939" s="53" t="s">
        <v>437</v>
      </c>
      <c r="C1939" s="54" t="s">
        <v>314</v>
      </c>
      <c r="D1939" s="55">
        <v>0.02</v>
      </c>
    </row>
    <row r="1940" spans="1:4" ht="33.75" x14ac:dyDescent="0.2">
      <c r="A1940" s="52">
        <v>16</v>
      </c>
      <c r="B1940" s="53" t="s">
        <v>438</v>
      </c>
      <c r="C1940" s="54" t="s">
        <v>439</v>
      </c>
      <c r="D1940" s="55">
        <v>3.2</v>
      </c>
    </row>
    <row r="1941" spans="1:4" ht="57" thickBot="1" x14ac:dyDescent="0.25">
      <c r="A1941" s="52">
        <v>17</v>
      </c>
      <c r="B1941" s="53" t="s">
        <v>252</v>
      </c>
      <c r="C1941" s="54" t="s">
        <v>253</v>
      </c>
      <c r="D1941" s="55">
        <v>2.5999999999999999E-3</v>
      </c>
    </row>
    <row r="1942" spans="1:4" x14ac:dyDescent="0.2">
      <c r="A1942" s="45"/>
      <c r="B1942" s="45"/>
      <c r="C1942" s="45"/>
      <c r="D1942" s="45"/>
    </row>
    <row r="1943" spans="1:4" ht="12.75" customHeight="1" x14ac:dyDescent="0.2">
      <c r="A1943" s="56"/>
      <c r="B1943" s="103" t="s">
        <v>440</v>
      </c>
      <c r="C1943" s="103"/>
      <c r="D1943" s="103"/>
    </row>
    <row r="1944" spans="1:4" ht="13.5" thickBot="1" x14ac:dyDescent="0.25">
      <c r="A1944" s="44"/>
      <c r="B1944" s="44"/>
      <c r="C1944" s="44"/>
      <c r="D1944" s="44"/>
    </row>
    <row r="1945" spans="1:4" x14ac:dyDescent="0.2">
      <c r="A1945" s="46">
        <v>18</v>
      </c>
      <c r="B1945" s="47" t="s">
        <v>417</v>
      </c>
      <c r="C1945" s="48" t="s">
        <v>418</v>
      </c>
      <c r="D1945" s="49">
        <v>1</v>
      </c>
    </row>
    <row r="1946" spans="1:4" x14ac:dyDescent="0.2">
      <c r="A1946" s="52">
        <v>19</v>
      </c>
      <c r="B1946" s="53" t="s">
        <v>419</v>
      </c>
      <c r="C1946" s="54" t="s">
        <v>304</v>
      </c>
      <c r="D1946" s="55">
        <v>1</v>
      </c>
    </row>
    <row r="1947" spans="1:4" ht="22.5" x14ac:dyDescent="0.2">
      <c r="A1947" s="52">
        <v>20</v>
      </c>
      <c r="B1947" s="53" t="s">
        <v>420</v>
      </c>
      <c r="C1947" s="54" t="s">
        <v>421</v>
      </c>
      <c r="D1947" s="55">
        <v>1</v>
      </c>
    </row>
    <row r="1948" spans="1:4" ht="22.5" x14ac:dyDescent="0.2">
      <c r="A1948" s="52">
        <v>21</v>
      </c>
      <c r="B1948" s="53" t="s">
        <v>422</v>
      </c>
      <c r="C1948" s="54" t="s">
        <v>423</v>
      </c>
      <c r="D1948" s="55">
        <v>0.1</v>
      </c>
    </row>
    <row r="1949" spans="1:4" ht="33.75" x14ac:dyDescent="0.2">
      <c r="A1949" s="52">
        <v>22</v>
      </c>
      <c r="B1949" s="53" t="s">
        <v>424</v>
      </c>
      <c r="C1949" s="54" t="s">
        <v>425</v>
      </c>
      <c r="D1949" s="55">
        <v>0.1</v>
      </c>
    </row>
    <row r="1950" spans="1:4" ht="33.75" x14ac:dyDescent="0.2">
      <c r="A1950" s="52">
        <v>23</v>
      </c>
      <c r="B1950" s="53" t="s">
        <v>426</v>
      </c>
      <c r="C1950" s="54" t="s">
        <v>427</v>
      </c>
      <c r="D1950" s="55">
        <v>1E-3</v>
      </c>
    </row>
    <row r="1951" spans="1:4" ht="33.75" x14ac:dyDescent="0.2">
      <c r="A1951" s="52">
        <v>24</v>
      </c>
      <c r="B1951" s="53" t="s">
        <v>428</v>
      </c>
      <c r="C1951" s="54" t="s">
        <v>429</v>
      </c>
      <c r="D1951" s="55">
        <v>-1E-3</v>
      </c>
    </row>
    <row r="1952" spans="1:4" ht="33.75" x14ac:dyDescent="0.2">
      <c r="A1952" s="52">
        <v>25</v>
      </c>
      <c r="B1952" s="53" t="s">
        <v>430</v>
      </c>
      <c r="C1952" s="54" t="s">
        <v>429</v>
      </c>
      <c r="D1952" s="55">
        <v>0.2</v>
      </c>
    </row>
    <row r="1953" spans="1:4" ht="33.75" x14ac:dyDescent="0.2">
      <c r="A1953" s="52">
        <v>26</v>
      </c>
      <c r="B1953" s="53" t="s">
        <v>431</v>
      </c>
      <c r="C1953" s="54" t="s">
        <v>429</v>
      </c>
      <c r="D1953" s="55">
        <v>0.12</v>
      </c>
    </row>
    <row r="1954" spans="1:4" ht="33.75" x14ac:dyDescent="0.2">
      <c r="A1954" s="52">
        <v>27</v>
      </c>
      <c r="B1954" s="53" t="s">
        <v>432</v>
      </c>
      <c r="C1954" s="54" t="s">
        <v>429</v>
      </c>
      <c r="D1954" s="55">
        <v>0.02</v>
      </c>
    </row>
    <row r="1955" spans="1:4" ht="33.75" x14ac:dyDescent="0.2">
      <c r="A1955" s="52">
        <v>28</v>
      </c>
      <c r="B1955" s="53" t="s">
        <v>428</v>
      </c>
      <c r="C1955" s="54" t="s">
        <v>429</v>
      </c>
      <c r="D1955" s="55">
        <v>0.02</v>
      </c>
    </row>
    <row r="1956" spans="1:4" ht="33.75" x14ac:dyDescent="0.2">
      <c r="A1956" s="52">
        <v>29</v>
      </c>
      <c r="B1956" s="53" t="s">
        <v>433</v>
      </c>
      <c r="C1956" s="54" t="s">
        <v>427</v>
      </c>
      <c r="D1956" s="55">
        <v>0.01</v>
      </c>
    </row>
    <row r="1957" spans="1:4" ht="56.25" x14ac:dyDescent="0.2">
      <c r="A1957" s="52">
        <v>30</v>
      </c>
      <c r="B1957" s="53" t="s">
        <v>434</v>
      </c>
      <c r="C1957" s="54" t="s">
        <v>435</v>
      </c>
      <c r="D1957" s="55">
        <v>0.16</v>
      </c>
    </row>
    <row r="1958" spans="1:4" x14ac:dyDescent="0.2">
      <c r="A1958" s="52">
        <v>31</v>
      </c>
      <c r="B1958" s="53" t="s">
        <v>436</v>
      </c>
      <c r="C1958" s="54" t="s">
        <v>314</v>
      </c>
      <c r="D1958" s="55">
        <v>0.01</v>
      </c>
    </row>
    <row r="1959" spans="1:4" x14ac:dyDescent="0.2">
      <c r="A1959" s="52">
        <v>32</v>
      </c>
      <c r="B1959" s="53" t="s">
        <v>437</v>
      </c>
      <c r="C1959" s="54" t="s">
        <v>314</v>
      </c>
      <c r="D1959" s="55">
        <v>0.02</v>
      </c>
    </row>
    <row r="1960" spans="1:4" ht="33.75" x14ac:dyDescent="0.2">
      <c r="A1960" s="52">
        <v>33</v>
      </c>
      <c r="B1960" s="53" t="s">
        <v>438</v>
      </c>
      <c r="C1960" s="54" t="s">
        <v>439</v>
      </c>
      <c r="D1960" s="55">
        <v>3.2</v>
      </c>
    </row>
    <row r="1961" spans="1:4" ht="57" thickBot="1" x14ac:dyDescent="0.25">
      <c r="A1961" s="52">
        <v>34</v>
      </c>
      <c r="B1961" s="53" t="s">
        <v>252</v>
      </c>
      <c r="C1961" s="54" t="s">
        <v>253</v>
      </c>
      <c r="D1961" s="55">
        <v>2.5999999999999999E-3</v>
      </c>
    </row>
    <row r="1962" spans="1:4" x14ac:dyDescent="0.2">
      <c r="A1962" s="45"/>
      <c r="B1962" s="45"/>
      <c r="C1962" s="45"/>
      <c r="D1962" s="45"/>
    </row>
    <row r="1963" spans="1:4" ht="12.75" customHeight="1" x14ac:dyDescent="0.2">
      <c r="A1963" s="56"/>
      <c r="B1963" s="103" t="s">
        <v>441</v>
      </c>
      <c r="C1963" s="103"/>
      <c r="D1963" s="103"/>
    </row>
    <row r="1964" spans="1:4" ht="13.5" thickBot="1" x14ac:dyDescent="0.25">
      <c r="A1964" s="44"/>
      <c r="B1964" s="44"/>
      <c r="C1964" s="44"/>
      <c r="D1964" s="44"/>
    </row>
    <row r="1965" spans="1:4" x14ac:dyDescent="0.2">
      <c r="A1965" s="46">
        <v>35</v>
      </c>
      <c r="B1965" s="47" t="s">
        <v>417</v>
      </c>
      <c r="C1965" s="48" t="s">
        <v>418</v>
      </c>
      <c r="D1965" s="49">
        <v>1</v>
      </c>
    </row>
    <row r="1966" spans="1:4" x14ac:dyDescent="0.2">
      <c r="A1966" s="52">
        <v>36</v>
      </c>
      <c r="B1966" s="53" t="s">
        <v>419</v>
      </c>
      <c r="C1966" s="54" t="s">
        <v>304</v>
      </c>
      <c r="D1966" s="55">
        <v>1</v>
      </c>
    </row>
    <row r="1967" spans="1:4" ht="22.5" x14ac:dyDescent="0.2">
      <c r="A1967" s="52">
        <v>37</v>
      </c>
      <c r="B1967" s="53" t="s">
        <v>420</v>
      </c>
      <c r="C1967" s="54" t="s">
        <v>421</v>
      </c>
      <c r="D1967" s="55">
        <v>1</v>
      </c>
    </row>
    <row r="1968" spans="1:4" ht="22.5" x14ac:dyDescent="0.2">
      <c r="A1968" s="52">
        <v>38</v>
      </c>
      <c r="B1968" s="53" t="s">
        <v>422</v>
      </c>
      <c r="C1968" s="54" t="s">
        <v>423</v>
      </c>
      <c r="D1968" s="55">
        <v>0.1</v>
      </c>
    </row>
    <row r="1969" spans="1:4" ht="33.75" x14ac:dyDescent="0.2">
      <c r="A1969" s="52">
        <v>39</v>
      </c>
      <c r="B1969" s="53" t="s">
        <v>424</v>
      </c>
      <c r="C1969" s="54" t="s">
        <v>425</v>
      </c>
      <c r="D1969" s="55">
        <v>0.1</v>
      </c>
    </row>
    <row r="1970" spans="1:4" ht="33.75" x14ac:dyDescent="0.2">
      <c r="A1970" s="52">
        <v>40</v>
      </c>
      <c r="B1970" s="53" t="s">
        <v>426</v>
      </c>
      <c r="C1970" s="54" t="s">
        <v>427</v>
      </c>
      <c r="D1970" s="55">
        <v>1E-3</v>
      </c>
    </row>
    <row r="1971" spans="1:4" ht="33.75" x14ac:dyDescent="0.2">
      <c r="A1971" s="52">
        <v>41</v>
      </c>
      <c r="B1971" s="53" t="s">
        <v>428</v>
      </c>
      <c r="C1971" s="54" t="s">
        <v>429</v>
      </c>
      <c r="D1971" s="55">
        <v>-1E-3</v>
      </c>
    </row>
    <row r="1972" spans="1:4" ht="33.75" x14ac:dyDescent="0.2">
      <c r="A1972" s="52">
        <v>42</v>
      </c>
      <c r="B1972" s="53" t="s">
        <v>430</v>
      </c>
      <c r="C1972" s="54" t="s">
        <v>429</v>
      </c>
      <c r="D1972" s="55">
        <v>0.2</v>
      </c>
    </row>
    <row r="1973" spans="1:4" ht="33.75" x14ac:dyDescent="0.2">
      <c r="A1973" s="52">
        <v>43</v>
      </c>
      <c r="B1973" s="53" t="s">
        <v>431</v>
      </c>
      <c r="C1973" s="54" t="s">
        <v>429</v>
      </c>
      <c r="D1973" s="55">
        <v>0.12</v>
      </c>
    </row>
    <row r="1974" spans="1:4" ht="33.75" x14ac:dyDescent="0.2">
      <c r="A1974" s="52">
        <v>44</v>
      </c>
      <c r="B1974" s="53" t="s">
        <v>432</v>
      </c>
      <c r="C1974" s="54" t="s">
        <v>429</v>
      </c>
      <c r="D1974" s="55">
        <v>0.02</v>
      </c>
    </row>
    <row r="1975" spans="1:4" ht="33.75" x14ac:dyDescent="0.2">
      <c r="A1975" s="52">
        <v>45</v>
      </c>
      <c r="B1975" s="53" t="s">
        <v>428</v>
      </c>
      <c r="C1975" s="54" t="s">
        <v>429</v>
      </c>
      <c r="D1975" s="55">
        <v>0.02</v>
      </c>
    </row>
    <row r="1976" spans="1:4" ht="33.75" x14ac:dyDescent="0.2">
      <c r="A1976" s="52">
        <v>46</v>
      </c>
      <c r="B1976" s="53" t="s">
        <v>433</v>
      </c>
      <c r="C1976" s="54" t="s">
        <v>427</v>
      </c>
      <c r="D1976" s="55">
        <v>0.01</v>
      </c>
    </row>
    <row r="1977" spans="1:4" ht="56.25" x14ac:dyDescent="0.2">
      <c r="A1977" s="52">
        <v>47</v>
      </c>
      <c r="B1977" s="53" t="s">
        <v>434</v>
      </c>
      <c r="C1977" s="54" t="s">
        <v>435</v>
      </c>
      <c r="D1977" s="55">
        <v>0.16</v>
      </c>
    </row>
    <row r="1978" spans="1:4" x14ac:dyDescent="0.2">
      <c r="A1978" s="52">
        <v>48</v>
      </c>
      <c r="B1978" s="53" t="s">
        <v>436</v>
      </c>
      <c r="C1978" s="54" t="s">
        <v>314</v>
      </c>
      <c r="D1978" s="55">
        <v>0.01</v>
      </c>
    </row>
    <row r="1979" spans="1:4" x14ac:dyDescent="0.2">
      <c r="A1979" s="52">
        <v>49</v>
      </c>
      <c r="B1979" s="53" t="s">
        <v>437</v>
      </c>
      <c r="C1979" s="54" t="s">
        <v>314</v>
      </c>
      <c r="D1979" s="55">
        <v>0.02</v>
      </c>
    </row>
    <row r="1980" spans="1:4" ht="33.75" x14ac:dyDescent="0.2">
      <c r="A1980" s="52">
        <v>50</v>
      </c>
      <c r="B1980" s="53" t="s">
        <v>438</v>
      </c>
      <c r="C1980" s="54" t="s">
        <v>439</v>
      </c>
      <c r="D1980" s="55">
        <v>3.2</v>
      </c>
    </row>
    <row r="1981" spans="1:4" ht="57" thickBot="1" x14ac:dyDescent="0.25">
      <c r="A1981" s="52">
        <v>51</v>
      </c>
      <c r="B1981" s="53" t="s">
        <v>252</v>
      </c>
      <c r="C1981" s="54" t="s">
        <v>253</v>
      </c>
      <c r="D1981" s="55">
        <v>2.5999999999999999E-3</v>
      </c>
    </row>
    <row r="1982" spans="1:4" x14ac:dyDescent="0.2">
      <c r="A1982" s="45"/>
      <c r="B1982" s="45"/>
      <c r="C1982" s="45"/>
      <c r="D1982" s="45"/>
    </row>
    <row r="1983" spans="1:4" ht="12.75" customHeight="1" x14ac:dyDescent="0.2">
      <c r="A1983" s="56"/>
      <c r="B1983" s="103" t="s">
        <v>442</v>
      </c>
      <c r="C1983" s="103"/>
      <c r="D1983" s="103"/>
    </row>
    <row r="1984" spans="1:4" ht="13.5" thickBot="1" x14ac:dyDescent="0.25">
      <c r="A1984" s="44"/>
      <c r="B1984" s="44"/>
      <c r="C1984" s="44"/>
      <c r="D1984" s="44"/>
    </row>
    <row r="1985" spans="1:4" x14ac:dyDescent="0.2">
      <c r="A1985" s="46">
        <v>52</v>
      </c>
      <c r="B1985" s="47" t="s">
        <v>417</v>
      </c>
      <c r="C1985" s="48" t="s">
        <v>418</v>
      </c>
      <c r="D1985" s="49">
        <v>1</v>
      </c>
    </row>
    <row r="1986" spans="1:4" x14ac:dyDescent="0.2">
      <c r="A1986" s="52">
        <v>53</v>
      </c>
      <c r="B1986" s="53" t="s">
        <v>419</v>
      </c>
      <c r="C1986" s="54" t="s">
        <v>304</v>
      </c>
      <c r="D1986" s="55">
        <v>1</v>
      </c>
    </row>
    <row r="1987" spans="1:4" ht="22.5" x14ac:dyDescent="0.2">
      <c r="A1987" s="52">
        <v>54</v>
      </c>
      <c r="B1987" s="53" t="s">
        <v>420</v>
      </c>
      <c r="C1987" s="54" t="s">
        <v>421</v>
      </c>
      <c r="D1987" s="55">
        <v>1</v>
      </c>
    </row>
    <row r="1988" spans="1:4" ht="22.5" x14ac:dyDescent="0.2">
      <c r="A1988" s="52">
        <v>55</v>
      </c>
      <c r="B1988" s="53" t="s">
        <v>422</v>
      </c>
      <c r="C1988" s="54" t="s">
        <v>423</v>
      </c>
      <c r="D1988" s="55">
        <v>0.1</v>
      </c>
    </row>
    <row r="1989" spans="1:4" ht="33.75" x14ac:dyDescent="0.2">
      <c r="A1989" s="52">
        <v>56</v>
      </c>
      <c r="B1989" s="53" t="s">
        <v>424</v>
      </c>
      <c r="C1989" s="54" t="s">
        <v>425</v>
      </c>
      <c r="D1989" s="55">
        <v>0.1</v>
      </c>
    </row>
    <row r="1990" spans="1:4" ht="33.75" x14ac:dyDescent="0.2">
      <c r="A1990" s="52">
        <v>57</v>
      </c>
      <c r="B1990" s="53" t="s">
        <v>426</v>
      </c>
      <c r="C1990" s="54" t="s">
        <v>427</v>
      </c>
      <c r="D1990" s="55">
        <v>1E-3</v>
      </c>
    </row>
    <row r="1991" spans="1:4" ht="33.75" x14ac:dyDescent="0.2">
      <c r="A1991" s="52">
        <v>58</v>
      </c>
      <c r="B1991" s="53" t="s">
        <v>428</v>
      </c>
      <c r="C1991" s="54" t="s">
        <v>429</v>
      </c>
      <c r="D1991" s="55">
        <v>-1E-3</v>
      </c>
    </row>
    <row r="1992" spans="1:4" ht="33.75" x14ac:dyDescent="0.2">
      <c r="A1992" s="52">
        <v>59</v>
      </c>
      <c r="B1992" s="53" t="s">
        <v>430</v>
      </c>
      <c r="C1992" s="54" t="s">
        <v>429</v>
      </c>
      <c r="D1992" s="55">
        <v>0.2</v>
      </c>
    </row>
    <row r="1993" spans="1:4" ht="33.75" x14ac:dyDescent="0.2">
      <c r="A1993" s="52">
        <v>60</v>
      </c>
      <c r="B1993" s="53" t="s">
        <v>431</v>
      </c>
      <c r="C1993" s="54" t="s">
        <v>429</v>
      </c>
      <c r="D1993" s="55">
        <v>0.12</v>
      </c>
    </row>
    <row r="1994" spans="1:4" ht="33.75" x14ac:dyDescent="0.2">
      <c r="A1994" s="52">
        <v>61</v>
      </c>
      <c r="B1994" s="53" t="s">
        <v>432</v>
      </c>
      <c r="C1994" s="54" t="s">
        <v>429</v>
      </c>
      <c r="D1994" s="55">
        <v>0.02</v>
      </c>
    </row>
    <row r="1995" spans="1:4" ht="33.75" x14ac:dyDescent="0.2">
      <c r="A1995" s="52">
        <v>62</v>
      </c>
      <c r="B1995" s="53" t="s">
        <v>428</v>
      </c>
      <c r="C1995" s="54" t="s">
        <v>429</v>
      </c>
      <c r="D1995" s="55">
        <v>0.02</v>
      </c>
    </row>
    <row r="1996" spans="1:4" ht="33.75" x14ac:dyDescent="0.2">
      <c r="A1996" s="52">
        <v>63</v>
      </c>
      <c r="B1996" s="53" t="s">
        <v>433</v>
      </c>
      <c r="C1996" s="54" t="s">
        <v>427</v>
      </c>
      <c r="D1996" s="55">
        <v>0.01</v>
      </c>
    </row>
    <row r="1997" spans="1:4" ht="56.25" x14ac:dyDescent="0.2">
      <c r="A1997" s="52">
        <v>64</v>
      </c>
      <c r="B1997" s="53" t="s">
        <v>434</v>
      </c>
      <c r="C1997" s="54" t="s">
        <v>435</v>
      </c>
      <c r="D1997" s="55">
        <v>0.16</v>
      </c>
    </row>
    <row r="1998" spans="1:4" x14ac:dyDescent="0.2">
      <c r="A1998" s="52">
        <v>65</v>
      </c>
      <c r="B1998" s="53" t="s">
        <v>436</v>
      </c>
      <c r="C1998" s="54" t="s">
        <v>314</v>
      </c>
      <c r="D1998" s="55">
        <v>0.01</v>
      </c>
    </row>
    <row r="1999" spans="1:4" x14ac:dyDescent="0.2">
      <c r="A1999" s="52">
        <v>66</v>
      </c>
      <c r="B1999" s="53" t="s">
        <v>437</v>
      </c>
      <c r="C1999" s="54" t="s">
        <v>314</v>
      </c>
      <c r="D1999" s="55">
        <v>0.02</v>
      </c>
    </row>
    <row r="2000" spans="1:4" ht="33.75" x14ac:dyDescent="0.2">
      <c r="A2000" s="52">
        <v>67</v>
      </c>
      <c r="B2000" s="53" t="s">
        <v>438</v>
      </c>
      <c r="C2000" s="54" t="s">
        <v>439</v>
      </c>
      <c r="D2000" s="55">
        <v>3.2</v>
      </c>
    </row>
    <row r="2001" spans="1:4" ht="57" thickBot="1" x14ac:dyDescent="0.25">
      <c r="A2001" s="52">
        <v>68</v>
      </c>
      <c r="B2001" s="53" t="s">
        <v>252</v>
      </c>
      <c r="C2001" s="54" t="s">
        <v>253</v>
      </c>
      <c r="D2001" s="55">
        <v>2.5999999999999999E-3</v>
      </c>
    </row>
    <row r="2002" spans="1:4" x14ac:dyDescent="0.2">
      <c r="A2002" s="45"/>
      <c r="B2002" s="45"/>
      <c r="C2002" s="45"/>
      <c r="D2002" s="45"/>
    </row>
    <row r="2003" spans="1:4" ht="12.75" customHeight="1" x14ac:dyDescent="0.2">
      <c r="A2003" s="56"/>
      <c r="B2003" s="103" t="s">
        <v>443</v>
      </c>
      <c r="C2003" s="103"/>
      <c r="D2003" s="103"/>
    </row>
    <row r="2004" spans="1:4" ht="13.5" thickBot="1" x14ac:dyDescent="0.25">
      <c r="A2004" s="44"/>
      <c r="B2004" s="44"/>
      <c r="C2004" s="44"/>
      <c r="D2004" s="44"/>
    </row>
    <row r="2005" spans="1:4" x14ac:dyDescent="0.2">
      <c r="A2005" s="46">
        <v>69</v>
      </c>
      <c r="B2005" s="47" t="s">
        <v>417</v>
      </c>
      <c r="C2005" s="48" t="s">
        <v>418</v>
      </c>
      <c r="D2005" s="49">
        <v>1</v>
      </c>
    </row>
    <row r="2006" spans="1:4" x14ac:dyDescent="0.2">
      <c r="A2006" s="52">
        <v>70</v>
      </c>
      <c r="B2006" s="53" t="s">
        <v>419</v>
      </c>
      <c r="C2006" s="54" t="s">
        <v>304</v>
      </c>
      <c r="D2006" s="55">
        <v>1</v>
      </c>
    </row>
    <row r="2007" spans="1:4" ht="22.5" x14ac:dyDescent="0.2">
      <c r="A2007" s="52">
        <v>71</v>
      </c>
      <c r="B2007" s="53" t="s">
        <v>420</v>
      </c>
      <c r="C2007" s="54" t="s">
        <v>421</v>
      </c>
      <c r="D2007" s="55">
        <v>1</v>
      </c>
    </row>
    <row r="2008" spans="1:4" ht="22.5" x14ac:dyDescent="0.2">
      <c r="A2008" s="52">
        <v>72</v>
      </c>
      <c r="B2008" s="53" t="s">
        <v>422</v>
      </c>
      <c r="C2008" s="54" t="s">
        <v>423</v>
      </c>
      <c r="D2008" s="55">
        <v>0.1</v>
      </c>
    </row>
    <row r="2009" spans="1:4" ht="33.75" x14ac:dyDescent="0.2">
      <c r="A2009" s="52">
        <v>73</v>
      </c>
      <c r="B2009" s="53" t="s">
        <v>424</v>
      </c>
      <c r="C2009" s="54" t="s">
        <v>425</v>
      </c>
      <c r="D2009" s="55">
        <v>0.1</v>
      </c>
    </row>
    <row r="2010" spans="1:4" ht="33.75" x14ac:dyDescent="0.2">
      <c r="A2010" s="52">
        <v>74</v>
      </c>
      <c r="B2010" s="53" t="s">
        <v>426</v>
      </c>
      <c r="C2010" s="54" t="s">
        <v>427</v>
      </c>
      <c r="D2010" s="55">
        <v>1E-3</v>
      </c>
    </row>
    <row r="2011" spans="1:4" ht="33.75" x14ac:dyDescent="0.2">
      <c r="A2011" s="52">
        <v>75</v>
      </c>
      <c r="B2011" s="53" t="s">
        <v>428</v>
      </c>
      <c r="C2011" s="54" t="s">
        <v>429</v>
      </c>
      <c r="D2011" s="55">
        <v>-1E-3</v>
      </c>
    </row>
    <row r="2012" spans="1:4" ht="33.75" x14ac:dyDescent="0.2">
      <c r="A2012" s="52">
        <v>76</v>
      </c>
      <c r="B2012" s="53" t="s">
        <v>430</v>
      </c>
      <c r="C2012" s="54" t="s">
        <v>429</v>
      </c>
      <c r="D2012" s="55">
        <v>0.2</v>
      </c>
    </row>
    <row r="2013" spans="1:4" ht="33.75" x14ac:dyDescent="0.2">
      <c r="A2013" s="52">
        <v>77</v>
      </c>
      <c r="B2013" s="53" t="s">
        <v>431</v>
      </c>
      <c r="C2013" s="54" t="s">
        <v>429</v>
      </c>
      <c r="D2013" s="55">
        <v>0.12</v>
      </c>
    </row>
    <row r="2014" spans="1:4" ht="33.75" x14ac:dyDescent="0.2">
      <c r="A2014" s="52">
        <v>78</v>
      </c>
      <c r="B2014" s="53" t="s">
        <v>432</v>
      </c>
      <c r="C2014" s="54" t="s">
        <v>429</v>
      </c>
      <c r="D2014" s="55">
        <v>0.02</v>
      </c>
    </row>
    <row r="2015" spans="1:4" ht="33.75" x14ac:dyDescent="0.2">
      <c r="A2015" s="52">
        <v>79</v>
      </c>
      <c r="B2015" s="53" t="s">
        <v>428</v>
      </c>
      <c r="C2015" s="54" t="s">
        <v>429</v>
      </c>
      <c r="D2015" s="55">
        <v>0.02</v>
      </c>
    </row>
    <row r="2016" spans="1:4" ht="33.75" x14ac:dyDescent="0.2">
      <c r="A2016" s="52">
        <v>80</v>
      </c>
      <c r="B2016" s="53" t="s">
        <v>433</v>
      </c>
      <c r="C2016" s="54" t="s">
        <v>427</v>
      </c>
      <c r="D2016" s="55">
        <v>0.01</v>
      </c>
    </row>
    <row r="2017" spans="1:4" ht="56.25" x14ac:dyDescent="0.2">
      <c r="A2017" s="52">
        <v>81</v>
      </c>
      <c r="B2017" s="53" t="s">
        <v>434</v>
      </c>
      <c r="C2017" s="54" t="s">
        <v>435</v>
      </c>
      <c r="D2017" s="55">
        <v>0.16</v>
      </c>
    </row>
    <row r="2018" spans="1:4" x14ac:dyDescent="0.2">
      <c r="A2018" s="52">
        <v>82</v>
      </c>
      <c r="B2018" s="53" t="s">
        <v>436</v>
      </c>
      <c r="C2018" s="54" t="s">
        <v>314</v>
      </c>
      <c r="D2018" s="55">
        <v>0.01</v>
      </c>
    </row>
    <row r="2019" spans="1:4" x14ac:dyDescent="0.2">
      <c r="A2019" s="52">
        <v>83</v>
      </c>
      <c r="B2019" s="53" t="s">
        <v>437</v>
      </c>
      <c r="C2019" s="54" t="s">
        <v>314</v>
      </c>
      <c r="D2019" s="55">
        <v>0.02</v>
      </c>
    </row>
    <row r="2020" spans="1:4" ht="33.75" x14ac:dyDescent="0.2">
      <c r="A2020" s="52">
        <v>84</v>
      </c>
      <c r="B2020" s="53" t="s">
        <v>438</v>
      </c>
      <c r="C2020" s="54" t="s">
        <v>439</v>
      </c>
      <c r="D2020" s="55">
        <v>3.2</v>
      </c>
    </row>
    <row r="2021" spans="1:4" ht="57" thickBot="1" x14ac:dyDescent="0.25">
      <c r="A2021" s="52">
        <v>85</v>
      </c>
      <c r="B2021" s="53" t="s">
        <v>252</v>
      </c>
      <c r="C2021" s="54" t="s">
        <v>253</v>
      </c>
      <c r="D2021" s="55">
        <v>2.5999999999999999E-3</v>
      </c>
    </row>
    <row r="2022" spans="1:4" x14ac:dyDescent="0.2">
      <c r="A2022" s="45"/>
      <c r="B2022" s="45"/>
      <c r="C2022" s="45"/>
      <c r="D2022" s="45"/>
    </row>
    <row r="2023" spans="1:4" ht="12.75" customHeight="1" x14ac:dyDescent="0.2">
      <c r="A2023" s="56"/>
      <c r="B2023" s="103" t="s">
        <v>444</v>
      </c>
      <c r="C2023" s="103"/>
      <c r="D2023" s="103"/>
    </row>
    <row r="2024" spans="1:4" ht="13.5" thickBot="1" x14ac:dyDescent="0.25">
      <c r="A2024" s="44"/>
      <c r="B2024" s="44"/>
      <c r="C2024" s="44"/>
      <c r="D2024" s="44"/>
    </row>
    <row r="2025" spans="1:4" x14ac:dyDescent="0.2">
      <c r="A2025" s="46">
        <v>86</v>
      </c>
      <c r="B2025" s="47" t="s">
        <v>417</v>
      </c>
      <c r="C2025" s="48" t="s">
        <v>418</v>
      </c>
      <c r="D2025" s="49">
        <v>1</v>
      </c>
    </row>
    <row r="2026" spans="1:4" x14ac:dyDescent="0.2">
      <c r="A2026" s="52">
        <v>87</v>
      </c>
      <c r="B2026" s="53" t="s">
        <v>419</v>
      </c>
      <c r="C2026" s="54" t="s">
        <v>304</v>
      </c>
      <c r="D2026" s="55">
        <v>1</v>
      </c>
    </row>
    <row r="2027" spans="1:4" ht="22.5" x14ac:dyDescent="0.2">
      <c r="A2027" s="52">
        <v>88</v>
      </c>
      <c r="B2027" s="53" t="s">
        <v>420</v>
      </c>
      <c r="C2027" s="54" t="s">
        <v>421</v>
      </c>
      <c r="D2027" s="55">
        <v>1</v>
      </c>
    </row>
    <row r="2028" spans="1:4" ht="22.5" x14ac:dyDescent="0.2">
      <c r="A2028" s="52">
        <v>89</v>
      </c>
      <c r="B2028" s="53" t="s">
        <v>422</v>
      </c>
      <c r="C2028" s="54" t="s">
        <v>423</v>
      </c>
      <c r="D2028" s="55">
        <v>0.1</v>
      </c>
    </row>
    <row r="2029" spans="1:4" ht="33.75" x14ac:dyDescent="0.2">
      <c r="A2029" s="52">
        <v>90</v>
      </c>
      <c r="B2029" s="53" t="s">
        <v>424</v>
      </c>
      <c r="C2029" s="54" t="s">
        <v>425</v>
      </c>
      <c r="D2029" s="55">
        <v>0.1</v>
      </c>
    </row>
    <row r="2030" spans="1:4" ht="33.75" x14ac:dyDescent="0.2">
      <c r="A2030" s="52">
        <v>91</v>
      </c>
      <c r="B2030" s="53" t="s">
        <v>426</v>
      </c>
      <c r="C2030" s="54" t="s">
        <v>427</v>
      </c>
      <c r="D2030" s="55">
        <v>1E-3</v>
      </c>
    </row>
    <row r="2031" spans="1:4" ht="33.75" x14ac:dyDescent="0.2">
      <c r="A2031" s="52">
        <v>92</v>
      </c>
      <c r="B2031" s="53" t="s">
        <v>428</v>
      </c>
      <c r="C2031" s="54" t="s">
        <v>429</v>
      </c>
      <c r="D2031" s="55">
        <v>-1E-3</v>
      </c>
    </row>
    <row r="2032" spans="1:4" ht="33.75" x14ac:dyDescent="0.2">
      <c r="A2032" s="52">
        <v>93</v>
      </c>
      <c r="B2032" s="53" t="s">
        <v>430</v>
      </c>
      <c r="C2032" s="54" t="s">
        <v>429</v>
      </c>
      <c r="D2032" s="55">
        <v>0.2</v>
      </c>
    </row>
    <row r="2033" spans="1:4" ht="33.75" x14ac:dyDescent="0.2">
      <c r="A2033" s="52">
        <v>94</v>
      </c>
      <c r="B2033" s="53" t="s">
        <v>431</v>
      </c>
      <c r="C2033" s="54" t="s">
        <v>429</v>
      </c>
      <c r="D2033" s="55">
        <v>0.12</v>
      </c>
    </row>
    <row r="2034" spans="1:4" ht="33.75" x14ac:dyDescent="0.2">
      <c r="A2034" s="52">
        <v>95</v>
      </c>
      <c r="B2034" s="53" t="s">
        <v>432</v>
      </c>
      <c r="C2034" s="54" t="s">
        <v>429</v>
      </c>
      <c r="D2034" s="55">
        <v>0.02</v>
      </c>
    </row>
    <row r="2035" spans="1:4" ht="33.75" x14ac:dyDescent="0.2">
      <c r="A2035" s="52">
        <v>96</v>
      </c>
      <c r="B2035" s="53" t="s">
        <v>428</v>
      </c>
      <c r="C2035" s="54" t="s">
        <v>429</v>
      </c>
      <c r="D2035" s="55">
        <v>0.02</v>
      </c>
    </row>
    <row r="2036" spans="1:4" ht="33.75" x14ac:dyDescent="0.2">
      <c r="A2036" s="52">
        <v>97</v>
      </c>
      <c r="B2036" s="53" t="s">
        <v>433</v>
      </c>
      <c r="C2036" s="54" t="s">
        <v>427</v>
      </c>
      <c r="D2036" s="55">
        <v>0.01</v>
      </c>
    </row>
    <row r="2037" spans="1:4" ht="56.25" x14ac:dyDescent="0.2">
      <c r="A2037" s="52">
        <v>98</v>
      </c>
      <c r="B2037" s="53" t="s">
        <v>434</v>
      </c>
      <c r="C2037" s="54" t="s">
        <v>435</v>
      </c>
      <c r="D2037" s="55">
        <v>0.16</v>
      </c>
    </row>
    <row r="2038" spans="1:4" x14ac:dyDescent="0.2">
      <c r="A2038" s="52">
        <v>99</v>
      </c>
      <c r="B2038" s="53" t="s">
        <v>436</v>
      </c>
      <c r="C2038" s="54" t="s">
        <v>314</v>
      </c>
      <c r="D2038" s="55">
        <v>0.01</v>
      </c>
    </row>
    <row r="2039" spans="1:4" x14ac:dyDescent="0.2">
      <c r="A2039" s="52">
        <v>100</v>
      </c>
      <c r="B2039" s="53" t="s">
        <v>437</v>
      </c>
      <c r="C2039" s="54" t="s">
        <v>314</v>
      </c>
      <c r="D2039" s="55">
        <v>0.02</v>
      </c>
    </row>
    <row r="2040" spans="1:4" ht="33.75" x14ac:dyDescent="0.2">
      <c r="A2040" s="52">
        <v>101</v>
      </c>
      <c r="B2040" s="53" t="s">
        <v>438</v>
      </c>
      <c r="C2040" s="54" t="s">
        <v>439</v>
      </c>
      <c r="D2040" s="55">
        <v>3.2</v>
      </c>
    </row>
    <row r="2041" spans="1:4" ht="56.25" x14ac:dyDescent="0.2">
      <c r="A2041" s="52">
        <v>102</v>
      </c>
      <c r="B2041" s="53" t="s">
        <v>252</v>
      </c>
      <c r="C2041" s="54" t="s">
        <v>253</v>
      </c>
      <c r="D2041" s="55">
        <v>2.5999999999999999E-3</v>
      </c>
    </row>
    <row r="2042" spans="1:4" x14ac:dyDescent="0.2">
      <c r="A2042" s="44"/>
      <c r="B2042" s="44"/>
      <c r="C2042" s="44"/>
      <c r="D2042" s="44"/>
    </row>
    <row r="2043" spans="1:4" ht="15" x14ac:dyDescent="0.2">
      <c r="A2043" s="61"/>
      <c r="B2043" s="63" t="s">
        <v>445</v>
      </c>
      <c r="C2043" s="61"/>
      <c r="D2043" s="61"/>
    </row>
    <row r="2045" spans="1:4" ht="12.75" customHeight="1" x14ac:dyDescent="0.2">
      <c r="A2045" s="56"/>
      <c r="B2045" s="103" t="s">
        <v>446</v>
      </c>
      <c r="C2045" s="103"/>
      <c r="D2045" s="103"/>
    </row>
    <row r="2046" spans="1:4" ht="13.5" thickBot="1" x14ac:dyDescent="0.25">
      <c r="A2046" s="44"/>
      <c r="B2046" s="44"/>
      <c r="C2046" s="44"/>
      <c r="D2046" s="44"/>
    </row>
    <row r="2047" spans="1:4" ht="56.25" x14ac:dyDescent="0.2">
      <c r="A2047" s="46">
        <v>1</v>
      </c>
      <c r="B2047" s="47" t="s">
        <v>570</v>
      </c>
      <c r="C2047" s="48" t="s">
        <v>447</v>
      </c>
      <c r="D2047" s="49">
        <v>0.18998000000000001</v>
      </c>
    </row>
    <row r="2048" spans="1:4" x14ac:dyDescent="0.2">
      <c r="A2048" s="52">
        <v>2</v>
      </c>
      <c r="B2048" s="53" t="s">
        <v>448</v>
      </c>
      <c r="C2048" s="54" t="s">
        <v>304</v>
      </c>
      <c r="D2048" s="55">
        <v>2</v>
      </c>
    </row>
    <row r="2049" spans="1:4" ht="22.5" x14ac:dyDescent="0.2">
      <c r="A2049" s="52">
        <v>3</v>
      </c>
      <c r="B2049" s="53" t="s">
        <v>449</v>
      </c>
      <c r="C2049" s="54" t="s">
        <v>423</v>
      </c>
      <c r="D2049" s="55">
        <v>0.2</v>
      </c>
    </row>
    <row r="2050" spans="1:4" x14ac:dyDescent="0.2">
      <c r="A2050" s="52">
        <v>4</v>
      </c>
      <c r="B2050" s="53" t="s">
        <v>450</v>
      </c>
      <c r="C2050" s="54" t="s">
        <v>304</v>
      </c>
      <c r="D2050" s="55">
        <v>2</v>
      </c>
    </row>
    <row r="2051" spans="1:4" ht="33.75" x14ac:dyDescent="0.2">
      <c r="A2051" s="52">
        <v>5</v>
      </c>
      <c r="B2051" s="53" t="s">
        <v>451</v>
      </c>
      <c r="C2051" s="54" t="s">
        <v>452</v>
      </c>
      <c r="D2051" s="55">
        <v>13</v>
      </c>
    </row>
    <row r="2052" spans="1:4" ht="33.75" x14ac:dyDescent="0.2">
      <c r="A2052" s="52">
        <v>6</v>
      </c>
      <c r="B2052" s="53" t="s">
        <v>453</v>
      </c>
      <c r="C2052" s="54" t="s">
        <v>429</v>
      </c>
      <c r="D2052" s="55">
        <v>1.8</v>
      </c>
    </row>
    <row r="2053" spans="1:4" x14ac:dyDescent="0.2">
      <c r="A2053" s="52">
        <v>7</v>
      </c>
      <c r="B2053" s="53" t="s">
        <v>454</v>
      </c>
      <c r="C2053" s="54" t="s">
        <v>324</v>
      </c>
      <c r="D2053" s="55">
        <v>1.8</v>
      </c>
    </row>
    <row r="2054" spans="1:4" ht="33.75" x14ac:dyDescent="0.2">
      <c r="A2054" s="52">
        <v>8</v>
      </c>
      <c r="B2054" s="53" t="s">
        <v>455</v>
      </c>
      <c r="C2054" s="54" t="s">
        <v>429</v>
      </c>
      <c r="D2054" s="55">
        <v>0.11</v>
      </c>
    </row>
    <row r="2055" spans="1:4" ht="33.75" x14ac:dyDescent="0.2">
      <c r="A2055" s="52">
        <v>9</v>
      </c>
      <c r="B2055" s="53" t="s">
        <v>457</v>
      </c>
      <c r="C2055" s="54" t="s">
        <v>429</v>
      </c>
      <c r="D2055" s="55">
        <v>0.15</v>
      </c>
    </row>
    <row r="2056" spans="1:4" ht="34.5" thickBot="1" x14ac:dyDescent="0.25">
      <c r="A2056" s="52">
        <v>10</v>
      </c>
      <c r="B2056" s="53" t="s">
        <v>428</v>
      </c>
      <c r="C2056" s="54" t="s">
        <v>429</v>
      </c>
      <c r="D2056" s="55">
        <v>0.26</v>
      </c>
    </row>
    <row r="2057" spans="1:4" x14ac:dyDescent="0.2">
      <c r="A2057" s="45"/>
      <c r="B2057" s="45"/>
      <c r="C2057" s="45"/>
      <c r="D2057" s="45"/>
    </row>
    <row r="2058" spans="1:4" ht="12.75" customHeight="1" x14ac:dyDescent="0.2">
      <c r="A2058" s="56"/>
      <c r="B2058" s="103" t="s">
        <v>458</v>
      </c>
      <c r="C2058" s="103"/>
      <c r="D2058" s="103"/>
    </row>
    <row r="2059" spans="1:4" ht="13.5" thickBot="1" x14ac:dyDescent="0.25">
      <c r="A2059" s="44"/>
      <c r="B2059" s="44"/>
      <c r="C2059" s="44"/>
      <c r="D2059" s="44"/>
    </row>
    <row r="2060" spans="1:4" ht="56.25" x14ac:dyDescent="0.2">
      <c r="A2060" s="46">
        <v>1</v>
      </c>
      <c r="B2060" s="47" t="s">
        <v>571</v>
      </c>
      <c r="C2060" s="48" t="s">
        <v>447</v>
      </c>
      <c r="D2060" s="49">
        <v>0.16891100000000001</v>
      </c>
    </row>
    <row r="2061" spans="1:4" x14ac:dyDescent="0.2">
      <c r="A2061" s="52">
        <v>2</v>
      </c>
      <c r="B2061" s="53" t="s">
        <v>448</v>
      </c>
      <c r="C2061" s="54" t="s">
        <v>304</v>
      </c>
      <c r="D2061" s="55">
        <v>2</v>
      </c>
    </row>
    <row r="2062" spans="1:4" ht="22.5" x14ac:dyDescent="0.2">
      <c r="A2062" s="52">
        <v>3</v>
      </c>
      <c r="B2062" s="53" t="s">
        <v>449</v>
      </c>
      <c r="C2062" s="54" t="s">
        <v>423</v>
      </c>
      <c r="D2062" s="55">
        <v>0.2</v>
      </c>
    </row>
    <row r="2063" spans="1:4" x14ac:dyDescent="0.2">
      <c r="A2063" s="52">
        <v>4</v>
      </c>
      <c r="B2063" s="53" t="s">
        <v>450</v>
      </c>
      <c r="C2063" s="54" t="s">
        <v>304</v>
      </c>
      <c r="D2063" s="55">
        <v>2</v>
      </c>
    </row>
    <row r="2064" spans="1:4" ht="33.75" x14ac:dyDescent="0.2">
      <c r="A2064" s="52">
        <v>5</v>
      </c>
      <c r="B2064" s="53" t="s">
        <v>451</v>
      </c>
      <c r="C2064" s="54" t="s">
        <v>452</v>
      </c>
      <c r="D2064" s="55">
        <v>10</v>
      </c>
    </row>
    <row r="2065" spans="1:4" ht="33.75" x14ac:dyDescent="0.2">
      <c r="A2065" s="52">
        <v>6</v>
      </c>
      <c r="B2065" s="53" t="s">
        <v>453</v>
      </c>
      <c r="C2065" s="54" t="s">
        <v>429</v>
      </c>
      <c r="D2065" s="55">
        <v>1.3</v>
      </c>
    </row>
    <row r="2066" spans="1:4" x14ac:dyDescent="0.2">
      <c r="A2066" s="52">
        <v>7</v>
      </c>
      <c r="B2066" s="53" t="s">
        <v>454</v>
      </c>
      <c r="C2066" s="54" t="s">
        <v>324</v>
      </c>
      <c r="D2066" s="55">
        <v>1.3</v>
      </c>
    </row>
    <row r="2067" spans="1:4" ht="33.75" x14ac:dyDescent="0.2">
      <c r="A2067" s="52">
        <v>8</v>
      </c>
      <c r="B2067" s="53" t="s">
        <v>455</v>
      </c>
      <c r="C2067" s="54" t="s">
        <v>429</v>
      </c>
      <c r="D2067" s="55">
        <v>0.11</v>
      </c>
    </row>
    <row r="2068" spans="1:4" ht="33.75" x14ac:dyDescent="0.2">
      <c r="A2068" s="52">
        <v>9</v>
      </c>
      <c r="B2068" s="53" t="s">
        <v>457</v>
      </c>
      <c r="C2068" s="54" t="s">
        <v>429</v>
      </c>
      <c r="D2068" s="55">
        <v>0.15</v>
      </c>
    </row>
    <row r="2069" spans="1:4" ht="34.5" thickBot="1" x14ac:dyDescent="0.25">
      <c r="A2069" s="52">
        <v>10</v>
      </c>
      <c r="B2069" s="53" t="s">
        <v>428</v>
      </c>
      <c r="C2069" s="54" t="s">
        <v>429</v>
      </c>
      <c r="D2069" s="55">
        <v>0.26</v>
      </c>
    </row>
    <row r="2070" spans="1:4" x14ac:dyDescent="0.2">
      <c r="A2070" s="45"/>
      <c r="B2070" s="45"/>
      <c r="C2070" s="45"/>
      <c r="D2070" s="45"/>
    </row>
    <row r="2071" spans="1:4" ht="12.75" customHeight="1" x14ac:dyDescent="0.2">
      <c r="A2071" s="56"/>
      <c r="B2071" s="103" t="s">
        <v>459</v>
      </c>
      <c r="C2071" s="103"/>
      <c r="D2071" s="103"/>
    </row>
    <row r="2072" spans="1:4" ht="13.5" thickBot="1" x14ac:dyDescent="0.25">
      <c r="A2072" s="44"/>
      <c r="B2072" s="44"/>
      <c r="C2072" s="44"/>
      <c r="D2072" s="44"/>
    </row>
    <row r="2073" spans="1:4" ht="56.25" x14ac:dyDescent="0.2">
      <c r="A2073" s="46">
        <v>1</v>
      </c>
      <c r="B2073" s="47" t="s">
        <v>570</v>
      </c>
      <c r="C2073" s="48" t="s">
        <v>447</v>
      </c>
      <c r="D2073" s="49">
        <v>0.16891100000000001</v>
      </c>
    </row>
    <row r="2074" spans="1:4" x14ac:dyDescent="0.2">
      <c r="A2074" s="52">
        <v>2</v>
      </c>
      <c r="B2074" s="53" t="s">
        <v>448</v>
      </c>
      <c r="C2074" s="54" t="s">
        <v>304</v>
      </c>
      <c r="D2074" s="55">
        <v>2</v>
      </c>
    </row>
    <row r="2075" spans="1:4" ht="22.5" x14ac:dyDescent="0.2">
      <c r="A2075" s="52">
        <v>3</v>
      </c>
      <c r="B2075" s="53" t="s">
        <v>449</v>
      </c>
      <c r="C2075" s="54" t="s">
        <v>423</v>
      </c>
      <c r="D2075" s="55">
        <v>0.2</v>
      </c>
    </row>
    <row r="2076" spans="1:4" x14ac:dyDescent="0.2">
      <c r="A2076" s="52">
        <v>4</v>
      </c>
      <c r="B2076" s="53" t="s">
        <v>450</v>
      </c>
      <c r="C2076" s="54" t="s">
        <v>304</v>
      </c>
      <c r="D2076" s="55">
        <v>2</v>
      </c>
    </row>
    <row r="2077" spans="1:4" ht="33.75" x14ac:dyDescent="0.2">
      <c r="A2077" s="52">
        <v>5</v>
      </c>
      <c r="B2077" s="53" t="s">
        <v>451</v>
      </c>
      <c r="C2077" s="54" t="s">
        <v>452</v>
      </c>
      <c r="D2077" s="55">
        <v>10</v>
      </c>
    </row>
    <row r="2078" spans="1:4" ht="33.75" x14ac:dyDescent="0.2">
      <c r="A2078" s="52">
        <v>6</v>
      </c>
      <c r="B2078" s="53" t="s">
        <v>453</v>
      </c>
      <c r="C2078" s="54" t="s">
        <v>429</v>
      </c>
      <c r="D2078" s="55">
        <v>1.3</v>
      </c>
    </row>
    <row r="2079" spans="1:4" x14ac:dyDescent="0.2">
      <c r="A2079" s="52">
        <v>7</v>
      </c>
      <c r="B2079" s="53" t="s">
        <v>454</v>
      </c>
      <c r="C2079" s="54" t="s">
        <v>324</v>
      </c>
      <c r="D2079" s="55">
        <v>1.3</v>
      </c>
    </row>
    <row r="2080" spans="1:4" ht="33.75" x14ac:dyDescent="0.2">
      <c r="A2080" s="52">
        <v>8</v>
      </c>
      <c r="B2080" s="53" t="s">
        <v>455</v>
      </c>
      <c r="C2080" s="54" t="s">
        <v>429</v>
      </c>
      <c r="D2080" s="55">
        <v>0.11</v>
      </c>
    </row>
    <row r="2081" spans="1:4" ht="33.75" x14ac:dyDescent="0.2">
      <c r="A2081" s="52">
        <v>9</v>
      </c>
      <c r="B2081" s="53" t="s">
        <v>457</v>
      </c>
      <c r="C2081" s="54" t="s">
        <v>429</v>
      </c>
      <c r="D2081" s="55">
        <v>0.15</v>
      </c>
    </row>
    <row r="2082" spans="1:4" ht="34.5" thickBot="1" x14ac:dyDescent="0.25">
      <c r="A2082" s="52">
        <v>10</v>
      </c>
      <c r="B2082" s="53" t="s">
        <v>428</v>
      </c>
      <c r="C2082" s="54" t="s">
        <v>429</v>
      </c>
      <c r="D2082" s="55">
        <v>0.26</v>
      </c>
    </row>
    <row r="2083" spans="1:4" x14ac:dyDescent="0.2">
      <c r="A2083" s="45"/>
      <c r="B2083" s="45"/>
      <c r="C2083" s="45"/>
      <c r="D2083" s="45"/>
    </row>
    <row r="2084" spans="1:4" ht="12.75" customHeight="1" x14ac:dyDescent="0.2">
      <c r="A2084" s="56"/>
      <c r="B2084" s="103" t="s">
        <v>460</v>
      </c>
      <c r="C2084" s="103"/>
      <c r="D2084" s="103"/>
    </row>
    <row r="2085" spans="1:4" ht="13.5" thickBot="1" x14ac:dyDescent="0.25">
      <c r="A2085" s="44"/>
      <c r="B2085" s="44"/>
      <c r="C2085" s="44"/>
      <c r="D2085" s="44"/>
    </row>
    <row r="2086" spans="1:4" ht="56.25" x14ac:dyDescent="0.2">
      <c r="A2086" s="46">
        <v>1</v>
      </c>
      <c r="B2086" s="47" t="s">
        <v>571</v>
      </c>
      <c r="C2086" s="48" t="s">
        <v>447</v>
      </c>
      <c r="D2086" s="49">
        <v>0.16891100000000001</v>
      </c>
    </row>
    <row r="2087" spans="1:4" x14ac:dyDescent="0.2">
      <c r="A2087" s="52">
        <v>2</v>
      </c>
      <c r="B2087" s="53" t="s">
        <v>448</v>
      </c>
      <c r="C2087" s="54" t="s">
        <v>304</v>
      </c>
      <c r="D2087" s="55">
        <v>2</v>
      </c>
    </row>
    <row r="2088" spans="1:4" ht="22.5" x14ac:dyDescent="0.2">
      <c r="A2088" s="52">
        <v>3</v>
      </c>
      <c r="B2088" s="53" t="s">
        <v>449</v>
      </c>
      <c r="C2088" s="54" t="s">
        <v>423</v>
      </c>
      <c r="D2088" s="55">
        <v>0.2</v>
      </c>
    </row>
    <row r="2089" spans="1:4" x14ac:dyDescent="0.2">
      <c r="A2089" s="52">
        <v>4</v>
      </c>
      <c r="B2089" s="53" t="s">
        <v>450</v>
      </c>
      <c r="C2089" s="54" t="s">
        <v>304</v>
      </c>
      <c r="D2089" s="55">
        <v>2</v>
      </c>
    </row>
    <row r="2090" spans="1:4" ht="33.75" x14ac:dyDescent="0.2">
      <c r="A2090" s="52">
        <v>5</v>
      </c>
      <c r="B2090" s="53" t="s">
        <v>451</v>
      </c>
      <c r="C2090" s="54" t="s">
        <v>452</v>
      </c>
      <c r="D2090" s="55">
        <v>10</v>
      </c>
    </row>
    <row r="2091" spans="1:4" ht="33.75" x14ac:dyDescent="0.2">
      <c r="A2091" s="52">
        <v>6</v>
      </c>
      <c r="B2091" s="53" t="s">
        <v>453</v>
      </c>
      <c r="C2091" s="54" t="s">
        <v>429</v>
      </c>
      <c r="D2091" s="55">
        <v>1.3</v>
      </c>
    </row>
    <row r="2092" spans="1:4" x14ac:dyDescent="0.2">
      <c r="A2092" s="52">
        <v>7</v>
      </c>
      <c r="B2092" s="53" t="s">
        <v>454</v>
      </c>
      <c r="C2092" s="54" t="s">
        <v>324</v>
      </c>
      <c r="D2092" s="55">
        <v>1.3</v>
      </c>
    </row>
    <row r="2093" spans="1:4" ht="33.75" x14ac:dyDescent="0.2">
      <c r="A2093" s="52">
        <v>8</v>
      </c>
      <c r="B2093" s="53" t="s">
        <v>455</v>
      </c>
      <c r="C2093" s="54" t="s">
        <v>429</v>
      </c>
      <c r="D2093" s="55">
        <v>0.11</v>
      </c>
    </row>
    <row r="2094" spans="1:4" ht="33.75" x14ac:dyDescent="0.2">
      <c r="A2094" s="52">
        <v>9</v>
      </c>
      <c r="B2094" s="53" t="s">
        <v>457</v>
      </c>
      <c r="C2094" s="54" t="s">
        <v>429</v>
      </c>
      <c r="D2094" s="55">
        <v>0.15</v>
      </c>
    </row>
    <row r="2095" spans="1:4" ht="34.5" thickBot="1" x14ac:dyDescent="0.25">
      <c r="A2095" s="52">
        <v>10</v>
      </c>
      <c r="B2095" s="53" t="s">
        <v>428</v>
      </c>
      <c r="C2095" s="54" t="s">
        <v>429</v>
      </c>
      <c r="D2095" s="55">
        <v>0.26</v>
      </c>
    </row>
    <row r="2096" spans="1:4" x14ac:dyDescent="0.2">
      <c r="A2096" s="45"/>
      <c r="B2096" s="45"/>
      <c r="C2096" s="45"/>
      <c r="D2096" s="45"/>
    </row>
    <row r="2097" spans="1:4" ht="12.75" customHeight="1" x14ac:dyDescent="0.2">
      <c r="A2097" s="56"/>
      <c r="B2097" s="103" t="s">
        <v>461</v>
      </c>
      <c r="C2097" s="103"/>
      <c r="D2097" s="103"/>
    </row>
    <row r="2098" spans="1:4" ht="13.5" thickBot="1" x14ac:dyDescent="0.25">
      <c r="A2098" s="44"/>
      <c r="B2098" s="44"/>
      <c r="C2098" s="44"/>
      <c r="D2098" s="44"/>
    </row>
    <row r="2099" spans="1:4" ht="56.25" x14ac:dyDescent="0.2">
      <c r="A2099" s="46">
        <v>1</v>
      </c>
      <c r="B2099" s="47" t="s">
        <v>570</v>
      </c>
      <c r="C2099" s="48" t="s">
        <v>447</v>
      </c>
      <c r="D2099" s="49">
        <v>0.16891100000000001</v>
      </c>
    </row>
    <row r="2100" spans="1:4" x14ac:dyDescent="0.2">
      <c r="A2100" s="52">
        <v>2</v>
      </c>
      <c r="B2100" s="53" t="s">
        <v>448</v>
      </c>
      <c r="C2100" s="54" t="s">
        <v>304</v>
      </c>
      <c r="D2100" s="55">
        <v>2</v>
      </c>
    </row>
    <row r="2101" spans="1:4" ht="22.5" x14ac:dyDescent="0.2">
      <c r="A2101" s="52">
        <v>3</v>
      </c>
      <c r="B2101" s="53" t="s">
        <v>449</v>
      </c>
      <c r="C2101" s="54" t="s">
        <v>423</v>
      </c>
      <c r="D2101" s="55">
        <v>0.2</v>
      </c>
    </row>
    <row r="2102" spans="1:4" x14ac:dyDescent="0.2">
      <c r="A2102" s="52">
        <v>4</v>
      </c>
      <c r="B2102" s="53" t="s">
        <v>450</v>
      </c>
      <c r="C2102" s="54" t="s">
        <v>304</v>
      </c>
      <c r="D2102" s="55">
        <v>2</v>
      </c>
    </row>
    <row r="2103" spans="1:4" ht="33.75" x14ac:dyDescent="0.2">
      <c r="A2103" s="52">
        <v>5</v>
      </c>
      <c r="B2103" s="53" t="s">
        <v>451</v>
      </c>
      <c r="C2103" s="54" t="s">
        <v>452</v>
      </c>
      <c r="D2103" s="55">
        <v>10</v>
      </c>
    </row>
    <row r="2104" spans="1:4" ht="33.75" x14ac:dyDescent="0.2">
      <c r="A2104" s="52">
        <v>6</v>
      </c>
      <c r="B2104" s="53" t="s">
        <v>453</v>
      </c>
      <c r="C2104" s="54" t="s">
        <v>429</v>
      </c>
      <c r="D2104" s="55">
        <v>1.3</v>
      </c>
    </row>
    <row r="2105" spans="1:4" x14ac:dyDescent="0.2">
      <c r="A2105" s="52">
        <v>7</v>
      </c>
      <c r="B2105" s="53" t="s">
        <v>454</v>
      </c>
      <c r="C2105" s="54" t="s">
        <v>324</v>
      </c>
      <c r="D2105" s="55">
        <v>1.3</v>
      </c>
    </row>
    <row r="2106" spans="1:4" ht="33.75" x14ac:dyDescent="0.2">
      <c r="A2106" s="52">
        <v>8</v>
      </c>
      <c r="B2106" s="53" t="s">
        <v>455</v>
      </c>
      <c r="C2106" s="54" t="s">
        <v>429</v>
      </c>
      <c r="D2106" s="55">
        <v>0.11</v>
      </c>
    </row>
    <row r="2107" spans="1:4" ht="33.75" x14ac:dyDescent="0.2">
      <c r="A2107" s="52">
        <v>9</v>
      </c>
      <c r="B2107" s="53" t="s">
        <v>457</v>
      </c>
      <c r="C2107" s="54" t="s">
        <v>429</v>
      </c>
      <c r="D2107" s="55">
        <v>0.15</v>
      </c>
    </row>
    <row r="2108" spans="1:4" ht="34.5" thickBot="1" x14ac:dyDescent="0.25">
      <c r="A2108" s="52">
        <v>10</v>
      </c>
      <c r="B2108" s="53" t="s">
        <v>428</v>
      </c>
      <c r="C2108" s="54" t="s">
        <v>429</v>
      </c>
      <c r="D2108" s="55">
        <v>0.26</v>
      </c>
    </row>
    <row r="2109" spans="1:4" x14ac:dyDescent="0.2">
      <c r="A2109" s="45"/>
      <c r="B2109" s="45"/>
      <c r="C2109" s="45"/>
      <c r="D2109" s="45"/>
    </row>
    <row r="2110" spans="1:4" ht="12.75" customHeight="1" x14ac:dyDescent="0.2">
      <c r="A2110" s="56"/>
      <c r="B2110" s="103" t="s">
        <v>462</v>
      </c>
      <c r="C2110" s="103"/>
      <c r="D2110" s="103"/>
    </row>
    <row r="2111" spans="1:4" ht="13.5" thickBot="1" x14ac:dyDescent="0.25">
      <c r="A2111" s="44"/>
      <c r="B2111" s="44"/>
      <c r="C2111" s="44"/>
      <c r="D2111" s="44"/>
    </row>
    <row r="2112" spans="1:4" ht="56.25" x14ac:dyDescent="0.2">
      <c r="A2112" s="46">
        <v>1</v>
      </c>
      <c r="B2112" s="47" t="s">
        <v>571</v>
      </c>
      <c r="C2112" s="48" t="s">
        <v>447</v>
      </c>
      <c r="D2112" s="49">
        <v>0.18998000000000001</v>
      </c>
    </row>
    <row r="2113" spans="1:4" x14ac:dyDescent="0.2">
      <c r="A2113" s="52">
        <v>2</v>
      </c>
      <c r="B2113" s="53" t="s">
        <v>448</v>
      </c>
      <c r="C2113" s="54" t="s">
        <v>304</v>
      </c>
      <c r="D2113" s="55">
        <v>2</v>
      </c>
    </row>
    <row r="2114" spans="1:4" ht="22.5" x14ac:dyDescent="0.2">
      <c r="A2114" s="52">
        <v>3</v>
      </c>
      <c r="B2114" s="53" t="s">
        <v>449</v>
      </c>
      <c r="C2114" s="54" t="s">
        <v>423</v>
      </c>
      <c r="D2114" s="55">
        <v>0.2</v>
      </c>
    </row>
    <row r="2115" spans="1:4" x14ac:dyDescent="0.2">
      <c r="A2115" s="52">
        <v>4</v>
      </c>
      <c r="B2115" s="53" t="s">
        <v>450</v>
      </c>
      <c r="C2115" s="54" t="s">
        <v>304</v>
      </c>
      <c r="D2115" s="55">
        <v>2</v>
      </c>
    </row>
    <row r="2116" spans="1:4" ht="33.75" x14ac:dyDescent="0.2">
      <c r="A2116" s="52">
        <v>5</v>
      </c>
      <c r="B2116" s="53" t="s">
        <v>451</v>
      </c>
      <c r="C2116" s="54" t="s">
        <v>452</v>
      </c>
      <c r="D2116" s="55">
        <v>13</v>
      </c>
    </row>
    <row r="2117" spans="1:4" ht="33.75" x14ac:dyDescent="0.2">
      <c r="A2117" s="52">
        <v>6</v>
      </c>
      <c r="B2117" s="53" t="s">
        <v>453</v>
      </c>
      <c r="C2117" s="54" t="s">
        <v>429</v>
      </c>
      <c r="D2117" s="55">
        <v>1.8</v>
      </c>
    </row>
    <row r="2118" spans="1:4" x14ac:dyDescent="0.2">
      <c r="A2118" s="52">
        <v>7</v>
      </c>
      <c r="B2118" s="53" t="s">
        <v>454</v>
      </c>
      <c r="C2118" s="54" t="s">
        <v>324</v>
      </c>
      <c r="D2118" s="55">
        <v>1.8</v>
      </c>
    </row>
    <row r="2119" spans="1:4" ht="33.75" x14ac:dyDescent="0.2">
      <c r="A2119" s="52">
        <v>8</v>
      </c>
      <c r="B2119" s="53" t="s">
        <v>455</v>
      </c>
      <c r="C2119" s="54" t="s">
        <v>429</v>
      </c>
      <c r="D2119" s="55">
        <v>0.11</v>
      </c>
    </row>
    <row r="2120" spans="1:4" ht="33.75" x14ac:dyDescent="0.2">
      <c r="A2120" s="52">
        <v>9</v>
      </c>
      <c r="B2120" s="53" t="s">
        <v>457</v>
      </c>
      <c r="C2120" s="54" t="s">
        <v>429</v>
      </c>
      <c r="D2120" s="55">
        <v>0.15</v>
      </c>
    </row>
    <row r="2121" spans="1:4" ht="33.75" x14ac:dyDescent="0.2">
      <c r="A2121" s="52">
        <v>10</v>
      </c>
      <c r="B2121" s="53" t="s">
        <v>428</v>
      </c>
      <c r="C2121" s="54" t="s">
        <v>429</v>
      </c>
      <c r="D2121" s="55">
        <v>0.26</v>
      </c>
    </row>
    <row r="2123" spans="1:4" ht="15" x14ac:dyDescent="0.2">
      <c r="A2123" s="61"/>
      <c r="B2123" s="63" t="s">
        <v>463</v>
      </c>
      <c r="C2123" s="61"/>
      <c r="D2123" s="61"/>
    </row>
    <row r="2125" spans="1:4" ht="12.75" customHeight="1" x14ac:dyDescent="0.2">
      <c r="A2125" s="56"/>
      <c r="B2125" s="103" t="s">
        <v>446</v>
      </c>
      <c r="C2125" s="103"/>
      <c r="D2125" s="103"/>
    </row>
    <row r="2126" spans="1:4" ht="13.5" thickBot="1" x14ac:dyDescent="0.25">
      <c r="A2126" s="44"/>
      <c r="B2126" s="44"/>
      <c r="C2126" s="44"/>
      <c r="D2126" s="44"/>
    </row>
    <row r="2127" spans="1:4" ht="22.5" x14ac:dyDescent="0.2">
      <c r="A2127" s="46">
        <v>1</v>
      </c>
      <c r="B2127" s="47" t="s">
        <v>572</v>
      </c>
      <c r="C2127" s="48" t="s">
        <v>464</v>
      </c>
      <c r="D2127" s="49">
        <v>4</v>
      </c>
    </row>
    <row r="2128" spans="1:4" x14ac:dyDescent="0.2">
      <c r="A2128" s="52">
        <v>2</v>
      </c>
      <c r="B2128" s="53" t="s">
        <v>465</v>
      </c>
      <c r="C2128" s="54" t="s">
        <v>456</v>
      </c>
      <c r="D2128" s="55">
        <v>0.6</v>
      </c>
    </row>
    <row r="2129" spans="1:4" x14ac:dyDescent="0.2">
      <c r="A2129" s="52">
        <v>3</v>
      </c>
      <c r="B2129" s="53" t="s">
        <v>466</v>
      </c>
      <c r="C2129" s="54" t="s">
        <v>304</v>
      </c>
      <c r="D2129" s="55">
        <v>4</v>
      </c>
    </row>
    <row r="2130" spans="1:4" ht="56.25" x14ac:dyDescent="0.2">
      <c r="A2130" s="52">
        <v>4</v>
      </c>
      <c r="B2130" s="53" t="s">
        <v>467</v>
      </c>
      <c r="C2130" s="54" t="s">
        <v>468</v>
      </c>
      <c r="D2130" s="55">
        <v>0.26100000000000001</v>
      </c>
    </row>
    <row r="2131" spans="1:4" ht="56.25" x14ac:dyDescent="0.2">
      <c r="A2131" s="52">
        <v>5</v>
      </c>
      <c r="B2131" s="53" t="s">
        <v>469</v>
      </c>
      <c r="C2131" s="54" t="s">
        <v>468</v>
      </c>
      <c r="D2131" s="55">
        <v>5.3999999999999999E-2</v>
      </c>
    </row>
    <row r="2132" spans="1:4" ht="48.75" thickBot="1" x14ac:dyDescent="0.25">
      <c r="A2132" s="52">
        <v>6</v>
      </c>
      <c r="B2132" s="53" t="s">
        <v>470</v>
      </c>
      <c r="C2132" s="54" t="s">
        <v>320</v>
      </c>
      <c r="D2132" s="55">
        <v>1.5</v>
      </c>
    </row>
    <row r="2133" spans="1:4" x14ac:dyDescent="0.2">
      <c r="A2133" s="45"/>
      <c r="B2133" s="45"/>
      <c r="C2133" s="45"/>
      <c r="D2133" s="45"/>
    </row>
    <row r="2134" spans="1:4" ht="12.75" customHeight="1" x14ac:dyDescent="0.2">
      <c r="A2134" s="56"/>
      <c r="B2134" s="103" t="s">
        <v>458</v>
      </c>
      <c r="C2134" s="103"/>
      <c r="D2134" s="103"/>
    </row>
    <row r="2135" spans="1:4" ht="13.5" thickBot="1" x14ac:dyDescent="0.25">
      <c r="A2135" s="44"/>
      <c r="B2135" s="44"/>
      <c r="C2135" s="44"/>
      <c r="D2135" s="44"/>
    </row>
    <row r="2136" spans="1:4" ht="22.5" x14ac:dyDescent="0.2">
      <c r="A2136" s="46">
        <v>1</v>
      </c>
      <c r="B2136" s="47" t="s">
        <v>572</v>
      </c>
      <c r="C2136" s="48" t="s">
        <v>464</v>
      </c>
      <c r="D2136" s="49">
        <v>4</v>
      </c>
    </row>
    <row r="2137" spans="1:4" x14ac:dyDescent="0.2">
      <c r="A2137" s="52">
        <v>2</v>
      </c>
      <c r="B2137" s="53" t="s">
        <v>465</v>
      </c>
      <c r="C2137" s="54" t="s">
        <v>456</v>
      </c>
      <c r="D2137" s="55">
        <v>0.6</v>
      </c>
    </row>
    <row r="2138" spans="1:4" x14ac:dyDescent="0.2">
      <c r="A2138" s="52">
        <v>3</v>
      </c>
      <c r="B2138" s="53" t="s">
        <v>466</v>
      </c>
      <c r="C2138" s="54" t="s">
        <v>304</v>
      </c>
      <c r="D2138" s="55">
        <v>4</v>
      </c>
    </row>
    <row r="2139" spans="1:4" ht="56.25" x14ac:dyDescent="0.2">
      <c r="A2139" s="52">
        <v>4</v>
      </c>
      <c r="B2139" s="53" t="s">
        <v>467</v>
      </c>
      <c r="C2139" s="54" t="s">
        <v>468</v>
      </c>
      <c r="D2139" s="55">
        <v>0.26100000000000001</v>
      </c>
    </row>
    <row r="2140" spans="1:4" ht="56.25" x14ac:dyDescent="0.2">
      <c r="A2140" s="52">
        <v>5</v>
      </c>
      <c r="B2140" s="53" t="s">
        <v>469</v>
      </c>
      <c r="C2140" s="54" t="s">
        <v>468</v>
      </c>
      <c r="D2140" s="55">
        <v>5.3999999999999999E-2</v>
      </c>
    </row>
    <row r="2141" spans="1:4" ht="48.75" thickBot="1" x14ac:dyDescent="0.25">
      <c r="A2141" s="52">
        <v>6</v>
      </c>
      <c r="B2141" s="53" t="s">
        <v>470</v>
      </c>
      <c r="C2141" s="54" t="s">
        <v>320</v>
      </c>
      <c r="D2141" s="55">
        <v>1.5</v>
      </c>
    </row>
    <row r="2142" spans="1:4" x14ac:dyDescent="0.2">
      <c r="A2142" s="45"/>
      <c r="B2142" s="45"/>
      <c r="C2142" s="45"/>
      <c r="D2142" s="45"/>
    </row>
    <row r="2143" spans="1:4" ht="12.75" customHeight="1" x14ac:dyDescent="0.2">
      <c r="A2143" s="56"/>
      <c r="B2143" s="103" t="s">
        <v>459</v>
      </c>
      <c r="C2143" s="103"/>
      <c r="D2143" s="103"/>
    </row>
    <row r="2144" spans="1:4" ht="13.5" thickBot="1" x14ac:dyDescent="0.25">
      <c r="A2144" s="44"/>
      <c r="B2144" s="44"/>
      <c r="C2144" s="44"/>
      <c r="D2144" s="44"/>
    </row>
    <row r="2145" spans="1:4" ht="22.5" x14ac:dyDescent="0.2">
      <c r="A2145" s="46">
        <v>1</v>
      </c>
      <c r="B2145" s="47" t="s">
        <v>573</v>
      </c>
      <c r="C2145" s="48" t="s">
        <v>464</v>
      </c>
      <c r="D2145" s="49">
        <v>4</v>
      </c>
    </row>
    <row r="2146" spans="1:4" x14ac:dyDescent="0.2">
      <c r="A2146" s="52">
        <v>2</v>
      </c>
      <c r="B2146" s="53" t="s">
        <v>465</v>
      </c>
      <c r="C2146" s="54" t="s">
        <v>456</v>
      </c>
      <c r="D2146" s="55">
        <v>0.6</v>
      </c>
    </row>
    <row r="2147" spans="1:4" x14ac:dyDescent="0.2">
      <c r="A2147" s="52">
        <v>3</v>
      </c>
      <c r="B2147" s="53" t="s">
        <v>466</v>
      </c>
      <c r="C2147" s="54" t="s">
        <v>304</v>
      </c>
      <c r="D2147" s="55">
        <v>4</v>
      </c>
    </row>
    <row r="2148" spans="1:4" ht="56.25" x14ac:dyDescent="0.2">
      <c r="A2148" s="52">
        <v>4</v>
      </c>
      <c r="B2148" s="53" t="s">
        <v>467</v>
      </c>
      <c r="C2148" s="54" t="s">
        <v>468</v>
      </c>
      <c r="D2148" s="55">
        <v>0.26100000000000001</v>
      </c>
    </row>
    <row r="2149" spans="1:4" ht="56.25" x14ac:dyDescent="0.2">
      <c r="A2149" s="52">
        <v>5</v>
      </c>
      <c r="B2149" s="53" t="s">
        <v>469</v>
      </c>
      <c r="C2149" s="54" t="s">
        <v>468</v>
      </c>
      <c r="D2149" s="55">
        <v>5.3999999999999999E-2</v>
      </c>
    </row>
    <row r="2150" spans="1:4" ht="48.75" thickBot="1" x14ac:dyDescent="0.25">
      <c r="A2150" s="52">
        <v>6</v>
      </c>
      <c r="B2150" s="53" t="s">
        <v>470</v>
      </c>
      <c r="C2150" s="54" t="s">
        <v>320</v>
      </c>
      <c r="D2150" s="55">
        <v>1.5</v>
      </c>
    </row>
    <row r="2151" spans="1:4" x14ac:dyDescent="0.2">
      <c r="A2151" s="45"/>
      <c r="B2151" s="45"/>
      <c r="C2151" s="45"/>
      <c r="D2151" s="45"/>
    </row>
    <row r="2152" spans="1:4" ht="12.75" customHeight="1" x14ac:dyDescent="0.2">
      <c r="A2152" s="56"/>
      <c r="B2152" s="103" t="s">
        <v>460</v>
      </c>
      <c r="C2152" s="103"/>
      <c r="D2152" s="103"/>
    </row>
    <row r="2153" spans="1:4" ht="13.5" thickBot="1" x14ac:dyDescent="0.25">
      <c r="A2153" s="44"/>
      <c r="B2153" s="44"/>
      <c r="C2153" s="44"/>
      <c r="D2153" s="44"/>
    </row>
    <row r="2154" spans="1:4" ht="22.5" x14ac:dyDescent="0.2">
      <c r="A2154" s="46">
        <v>1</v>
      </c>
      <c r="B2154" s="47" t="s">
        <v>572</v>
      </c>
      <c r="C2154" s="48" t="s">
        <v>464</v>
      </c>
      <c r="D2154" s="49">
        <v>4</v>
      </c>
    </row>
    <row r="2155" spans="1:4" x14ac:dyDescent="0.2">
      <c r="A2155" s="52">
        <v>2</v>
      </c>
      <c r="B2155" s="53" t="s">
        <v>465</v>
      </c>
      <c r="C2155" s="54" t="s">
        <v>456</v>
      </c>
      <c r="D2155" s="55">
        <v>0.6</v>
      </c>
    </row>
    <row r="2156" spans="1:4" x14ac:dyDescent="0.2">
      <c r="A2156" s="52">
        <v>3</v>
      </c>
      <c r="B2156" s="53" t="s">
        <v>466</v>
      </c>
      <c r="C2156" s="54" t="s">
        <v>304</v>
      </c>
      <c r="D2156" s="55">
        <v>4</v>
      </c>
    </row>
    <row r="2157" spans="1:4" ht="56.25" x14ac:dyDescent="0.2">
      <c r="A2157" s="52">
        <v>4</v>
      </c>
      <c r="B2157" s="53" t="s">
        <v>467</v>
      </c>
      <c r="C2157" s="54" t="s">
        <v>468</v>
      </c>
      <c r="D2157" s="55">
        <v>0.26100000000000001</v>
      </c>
    </row>
    <row r="2158" spans="1:4" ht="56.25" x14ac:dyDescent="0.2">
      <c r="A2158" s="52">
        <v>5</v>
      </c>
      <c r="B2158" s="53" t="s">
        <v>469</v>
      </c>
      <c r="C2158" s="54" t="s">
        <v>468</v>
      </c>
      <c r="D2158" s="55">
        <v>5.3999999999999999E-2</v>
      </c>
    </row>
    <row r="2159" spans="1:4" ht="48.75" thickBot="1" x14ac:dyDescent="0.25">
      <c r="A2159" s="52">
        <v>6</v>
      </c>
      <c r="B2159" s="53" t="s">
        <v>470</v>
      </c>
      <c r="C2159" s="54" t="s">
        <v>320</v>
      </c>
      <c r="D2159" s="55">
        <v>1.5</v>
      </c>
    </row>
    <row r="2160" spans="1:4" x14ac:dyDescent="0.2">
      <c r="A2160" s="45"/>
      <c r="B2160" s="45"/>
      <c r="C2160" s="45"/>
      <c r="D2160" s="45"/>
    </row>
    <row r="2161" spans="1:4" ht="12.75" customHeight="1" x14ac:dyDescent="0.2">
      <c r="A2161" s="56"/>
      <c r="B2161" s="103" t="s">
        <v>461</v>
      </c>
      <c r="C2161" s="103"/>
      <c r="D2161" s="103"/>
    </row>
    <row r="2162" spans="1:4" ht="13.5" thickBot="1" x14ac:dyDescent="0.25">
      <c r="A2162" s="44"/>
      <c r="B2162" s="44"/>
      <c r="C2162" s="44"/>
      <c r="D2162" s="44"/>
    </row>
    <row r="2163" spans="1:4" ht="22.5" x14ac:dyDescent="0.2">
      <c r="A2163" s="46">
        <v>1</v>
      </c>
      <c r="B2163" s="47" t="s">
        <v>574</v>
      </c>
      <c r="C2163" s="48" t="s">
        <v>464</v>
      </c>
      <c r="D2163" s="49">
        <v>4</v>
      </c>
    </row>
    <row r="2164" spans="1:4" x14ac:dyDescent="0.2">
      <c r="A2164" s="52">
        <v>2</v>
      </c>
      <c r="B2164" s="53" t="s">
        <v>465</v>
      </c>
      <c r="C2164" s="54" t="s">
        <v>456</v>
      </c>
      <c r="D2164" s="55">
        <v>0.6</v>
      </c>
    </row>
    <row r="2165" spans="1:4" x14ac:dyDescent="0.2">
      <c r="A2165" s="52">
        <v>3</v>
      </c>
      <c r="B2165" s="53" t="s">
        <v>466</v>
      </c>
      <c r="C2165" s="54" t="s">
        <v>304</v>
      </c>
      <c r="D2165" s="55">
        <v>4</v>
      </c>
    </row>
    <row r="2166" spans="1:4" ht="56.25" x14ac:dyDescent="0.2">
      <c r="A2166" s="52">
        <v>4</v>
      </c>
      <c r="B2166" s="53" t="s">
        <v>467</v>
      </c>
      <c r="C2166" s="54" t="s">
        <v>468</v>
      </c>
      <c r="D2166" s="55">
        <v>0.26100000000000001</v>
      </c>
    </row>
    <row r="2167" spans="1:4" ht="56.25" x14ac:dyDescent="0.2">
      <c r="A2167" s="52">
        <v>5</v>
      </c>
      <c r="B2167" s="53" t="s">
        <v>469</v>
      </c>
      <c r="C2167" s="54" t="s">
        <v>468</v>
      </c>
      <c r="D2167" s="55">
        <v>5.3999999999999999E-2</v>
      </c>
    </row>
    <row r="2168" spans="1:4" ht="48.75" thickBot="1" x14ac:dyDescent="0.25">
      <c r="A2168" s="52">
        <v>6</v>
      </c>
      <c r="B2168" s="53" t="s">
        <v>470</v>
      </c>
      <c r="C2168" s="54" t="s">
        <v>320</v>
      </c>
      <c r="D2168" s="55">
        <v>1.5</v>
      </c>
    </row>
    <row r="2169" spans="1:4" x14ac:dyDescent="0.2">
      <c r="A2169" s="45"/>
      <c r="B2169" s="45"/>
      <c r="C2169" s="45"/>
      <c r="D2169" s="45"/>
    </row>
    <row r="2170" spans="1:4" ht="12.75" customHeight="1" x14ac:dyDescent="0.2">
      <c r="A2170" s="56"/>
      <c r="B2170" s="103" t="s">
        <v>462</v>
      </c>
      <c r="C2170" s="103"/>
      <c r="D2170" s="103"/>
    </row>
    <row r="2171" spans="1:4" ht="13.5" thickBot="1" x14ac:dyDescent="0.25">
      <c r="A2171" s="44"/>
      <c r="B2171" s="44"/>
      <c r="C2171" s="44"/>
      <c r="D2171" s="44"/>
    </row>
    <row r="2172" spans="1:4" ht="22.5" x14ac:dyDescent="0.2">
      <c r="A2172" s="46">
        <v>1</v>
      </c>
      <c r="B2172" s="47" t="s">
        <v>572</v>
      </c>
      <c r="C2172" s="48" t="s">
        <v>464</v>
      </c>
      <c r="D2172" s="49">
        <v>4</v>
      </c>
    </row>
    <row r="2173" spans="1:4" x14ac:dyDescent="0.2">
      <c r="A2173" s="52">
        <v>2</v>
      </c>
      <c r="B2173" s="53" t="s">
        <v>465</v>
      </c>
      <c r="C2173" s="54" t="s">
        <v>456</v>
      </c>
      <c r="D2173" s="55">
        <v>0.6</v>
      </c>
    </row>
    <row r="2174" spans="1:4" x14ac:dyDescent="0.2">
      <c r="A2174" s="52">
        <v>3</v>
      </c>
      <c r="B2174" s="53" t="s">
        <v>466</v>
      </c>
      <c r="C2174" s="54" t="s">
        <v>304</v>
      </c>
      <c r="D2174" s="55">
        <v>4</v>
      </c>
    </row>
    <row r="2175" spans="1:4" ht="56.25" x14ac:dyDescent="0.2">
      <c r="A2175" s="52">
        <v>4</v>
      </c>
      <c r="B2175" s="53" t="s">
        <v>467</v>
      </c>
      <c r="C2175" s="54" t="s">
        <v>468</v>
      </c>
      <c r="D2175" s="55">
        <v>0.26100000000000001</v>
      </c>
    </row>
    <row r="2176" spans="1:4" ht="56.25" x14ac:dyDescent="0.2">
      <c r="A2176" s="52">
        <v>5</v>
      </c>
      <c r="B2176" s="53" t="s">
        <v>469</v>
      </c>
      <c r="C2176" s="54" t="s">
        <v>468</v>
      </c>
      <c r="D2176" s="55">
        <v>5.3999999999999999E-2</v>
      </c>
    </row>
    <row r="2177" spans="1:4" ht="48" x14ac:dyDescent="0.2">
      <c r="A2177" s="52">
        <v>6</v>
      </c>
      <c r="B2177" s="53" t="s">
        <v>470</v>
      </c>
      <c r="C2177" s="54" t="s">
        <v>320</v>
      </c>
      <c r="D2177" s="55">
        <v>1.5</v>
      </c>
    </row>
    <row r="2179" spans="1:4" ht="15" x14ac:dyDescent="0.2">
      <c r="A2179" s="61"/>
      <c r="B2179" s="63" t="s">
        <v>471</v>
      </c>
      <c r="C2179" s="61"/>
      <c r="D2179" s="61"/>
    </row>
    <row r="2181" spans="1:4" ht="12.75" customHeight="1" x14ac:dyDescent="0.2">
      <c r="A2181" s="56"/>
      <c r="B2181" s="103" t="s">
        <v>416</v>
      </c>
      <c r="C2181" s="103"/>
      <c r="D2181" s="103"/>
    </row>
    <row r="2182" spans="1:4" ht="13.5" thickBot="1" x14ac:dyDescent="0.25">
      <c r="A2182" s="44"/>
      <c r="B2182" s="44"/>
      <c r="C2182" s="44"/>
      <c r="D2182" s="44"/>
    </row>
    <row r="2183" spans="1:4" ht="33.75" x14ac:dyDescent="0.2">
      <c r="A2183" s="46">
        <v>1</v>
      </c>
      <c r="B2183" s="47" t="s">
        <v>424</v>
      </c>
      <c r="C2183" s="48" t="s">
        <v>425</v>
      </c>
      <c r="D2183" s="49">
        <v>0.2</v>
      </c>
    </row>
    <row r="2184" spans="1:4" ht="33.75" x14ac:dyDescent="0.2">
      <c r="A2184" s="52">
        <v>2</v>
      </c>
      <c r="B2184" s="53" t="s">
        <v>472</v>
      </c>
      <c r="C2184" s="54" t="s">
        <v>429</v>
      </c>
      <c r="D2184" s="55">
        <v>0.21</v>
      </c>
    </row>
    <row r="2185" spans="1:4" ht="33.75" x14ac:dyDescent="0.2">
      <c r="A2185" s="52">
        <v>3</v>
      </c>
      <c r="B2185" s="53" t="s">
        <v>424</v>
      </c>
      <c r="C2185" s="54" t="s">
        <v>425</v>
      </c>
      <c r="D2185" s="55">
        <v>0.1</v>
      </c>
    </row>
    <row r="2186" spans="1:4" ht="33.75" x14ac:dyDescent="0.2">
      <c r="A2186" s="52">
        <v>4</v>
      </c>
      <c r="B2186" s="53" t="s">
        <v>473</v>
      </c>
      <c r="C2186" s="54" t="s">
        <v>251</v>
      </c>
      <c r="D2186" s="55">
        <v>4.2919999999999998E-3</v>
      </c>
    </row>
    <row r="2187" spans="1:4" ht="24" x14ac:dyDescent="0.2">
      <c r="A2187" s="52">
        <v>5</v>
      </c>
      <c r="B2187" s="53" t="s">
        <v>474</v>
      </c>
      <c r="C2187" s="54" t="s">
        <v>475</v>
      </c>
      <c r="D2187" s="55">
        <v>1</v>
      </c>
    </row>
    <row r="2188" spans="1:4" ht="45.75" thickBot="1" x14ac:dyDescent="0.25">
      <c r="A2188" s="52">
        <v>6</v>
      </c>
      <c r="B2188" s="53" t="s">
        <v>476</v>
      </c>
      <c r="C2188" s="54" t="s">
        <v>477</v>
      </c>
      <c r="D2188" s="55">
        <v>2.0799999999999998E-3</v>
      </c>
    </row>
    <row r="2189" spans="1:4" x14ac:dyDescent="0.2">
      <c r="A2189" s="45"/>
      <c r="B2189" s="45"/>
      <c r="C2189" s="45"/>
      <c r="D2189" s="45"/>
    </row>
    <row r="2190" spans="1:4" ht="12.75" customHeight="1" x14ac:dyDescent="0.2">
      <c r="A2190" s="56"/>
      <c r="B2190" s="103" t="s">
        <v>440</v>
      </c>
      <c r="C2190" s="103"/>
      <c r="D2190" s="103"/>
    </row>
    <row r="2191" spans="1:4" ht="13.5" thickBot="1" x14ac:dyDescent="0.25">
      <c r="A2191" s="44"/>
      <c r="B2191" s="44"/>
      <c r="C2191" s="44"/>
      <c r="D2191" s="44"/>
    </row>
    <row r="2192" spans="1:4" ht="33.75" x14ac:dyDescent="0.2">
      <c r="A2192" s="46">
        <v>1</v>
      </c>
      <c r="B2192" s="47" t="s">
        <v>424</v>
      </c>
      <c r="C2192" s="48" t="s">
        <v>425</v>
      </c>
      <c r="D2192" s="49">
        <v>0.2</v>
      </c>
    </row>
    <row r="2193" spans="1:4" ht="33.75" x14ac:dyDescent="0.2">
      <c r="A2193" s="52">
        <v>2</v>
      </c>
      <c r="B2193" s="53" t="s">
        <v>472</v>
      </c>
      <c r="C2193" s="54" t="s">
        <v>429</v>
      </c>
      <c r="D2193" s="55">
        <v>0.21</v>
      </c>
    </row>
    <row r="2194" spans="1:4" ht="33.75" x14ac:dyDescent="0.2">
      <c r="A2194" s="52">
        <v>3</v>
      </c>
      <c r="B2194" s="53" t="s">
        <v>424</v>
      </c>
      <c r="C2194" s="54" t="s">
        <v>425</v>
      </c>
      <c r="D2194" s="55">
        <v>0.1</v>
      </c>
    </row>
    <row r="2195" spans="1:4" ht="33.75" x14ac:dyDescent="0.2">
      <c r="A2195" s="52">
        <v>4</v>
      </c>
      <c r="B2195" s="53" t="s">
        <v>473</v>
      </c>
      <c r="C2195" s="54" t="s">
        <v>251</v>
      </c>
      <c r="D2195" s="55">
        <v>4.2919999999999998E-3</v>
      </c>
    </row>
    <row r="2196" spans="1:4" ht="24" x14ac:dyDescent="0.2">
      <c r="A2196" s="52">
        <v>5</v>
      </c>
      <c r="B2196" s="53" t="s">
        <v>474</v>
      </c>
      <c r="C2196" s="54" t="s">
        <v>475</v>
      </c>
      <c r="D2196" s="55">
        <v>1</v>
      </c>
    </row>
    <row r="2197" spans="1:4" ht="45.75" thickBot="1" x14ac:dyDescent="0.25">
      <c r="A2197" s="52">
        <v>6</v>
      </c>
      <c r="B2197" s="53" t="s">
        <v>476</v>
      </c>
      <c r="C2197" s="54" t="s">
        <v>477</v>
      </c>
      <c r="D2197" s="55">
        <v>2.0799999999999998E-3</v>
      </c>
    </row>
    <row r="2198" spans="1:4" x14ac:dyDescent="0.2">
      <c r="A2198" s="45"/>
      <c r="B2198" s="45"/>
      <c r="C2198" s="45"/>
      <c r="D2198" s="45"/>
    </row>
    <row r="2199" spans="1:4" ht="12.75" customHeight="1" x14ac:dyDescent="0.2">
      <c r="A2199" s="56"/>
      <c r="B2199" s="103" t="s">
        <v>441</v>
      </c>
      <c r="C2199" s="103"/>
      <c r="D2199" s="103"/>
    </row>
    <row r="2200" spans="1:4" ht="13.5" thickBot="1" x14ac:dyDescent="0.25">
      <c r="A2200" s="44"/>
      <c r="B2200" s="44"/>
      <c r="C2200" s="44"/>
      <c r="D2200" s="44"/>
    </row>
    <row r="2201" spans="1:4" ht="33.75" x14ac:dyDescent="0.2">
      <c r="A2201" s="46">
        <v>1</v>
      </c>
      <c r="B2201" s="47" t="s">
        <v>424</v>
      </c>
      <c r="C2201" s="48" t="s">
        <v>425</v>
      </c>
      <c r="D2201" s="49">
        <v>0.2</v>
      </c>
    </row>
    <row r="2202" spans="1:4" ht="33.75" x14ac:dyDescent="0.2">
      <c r="A2202" s="52">
        <v>2</v>
      </c>
      <c r="B2202" s="53" t="s">
        <v>472</v>
      </c>
      <c r="C2202" s="54" t="s">
        <v>429</v>
      </c>
      <c r="D2202" s="55">
        <v>0.21</v>
      </c>
    </row>
    <row r="2203" spans="1:4" ht="33.75" x14ac:dyDescent="0.2">
      <c r="A2203" s="52">
        <v>3</v>
      </c>
      <c r="B2203" s="53" t="s">
        <v>424</v>
      </c>
      <c r="C2203" s="54" t="s">
        <v>425</v>
      </c>
      <c r="D2203" s="55">
        <v>0.1</v>
      </c>
    </row>
    <row r="2204" spans="1:4" ht="33.75" x14ac:dyDescent="0.2">
      <c r="A2204" s="52">
        <v>4</v>
      </c>
      <c r="B2204" s="53" t="s">
        <v>473</v>
      </c>
      <c r="C2204" s="54" t="s">
        <v>251</v>
      </c>
      <c r="D2204" s="55">
        <v>4.2919999999999998E-3</v>
      </c>
    </row>
    <row r="2205" spans="1:4" ht="24" x14ac:dyDescent="0.2">
      <c r="A2205" s="52">
        <v>5</v>
      </c>
      <c r="B2205" s="53" t="s">
        <v>474</v>
      </c>
      <c r="C2205" s="54" t="s">
        <v>475</v>
      </c>
      <c r="D2205" s="55">
        <v>1</v>
      </c>
    </row>
    <row r="2206" spans="1:4" ht="45.75" thickBot="1" x14ac:dyDescent="0.25">
      <c r="A2206" s="52">
        <v>6</v>
      </c>
      <c r="B2206" s="53" t="s">
        <v>476</v>
      </c>
      <c r="C2206" s="54" t="s">
        <v>477</v>
      </c>
      <c r="D2206" s="55">
        <v>2.0799999999999998E-3</v>
      </c>
    </row>
    <row r="2207" spans="1:4" x14ac:dyDescent="0.2">
      <c r="A2207" s="45"/>
      <c r="B2207" s="45"/>
      <c r="C2207" s="45"/>
      <c r="D2207" s="45"/>
    </row>
    <row r="2208" spans="1:4" ht="12.75" customHeight="1" x14ac:dyDescent="0.2">
      <c r="A2208" s="56"/>
      <c r="B2208" s="103" t="s">
        <v>442</v>
      </c>
      <c r="C2208" s="103"/>
      <c r="D2208" s="103"/>
    </row>
    <row r="2209" spans="1:4" ht="13.5" thickBot="1" x14ac:dyDescent="0.25">
      <c r="A2209" s="44"/>
      <c r="B2209" s="44"/>
      <c r="C2209" s="44"/>
      <c r="D2209" s="44"/>
    </row>
    <row r="2210" spans="1:4" ht="33.75" x14ac:dyDescent="0.2">
      <c r="A2210" s="46">
        <v>1</v>
      </c>
      <c r="B2210" s="47" t="s">
        <v>424</v>
      </c>
      <c r="C2210" s="48" t="s">
        <v>425</v>
      </c>
      <c r="D2210" s="49">
        <v>0.2</v>
      </c>
    </row>
    <row r="2211" spans="1:4" ht="33.75" x14ac:dyDescent="0.2">
      <c r="A2211" s="52">
        <v>2</v>
      </c>
      <c r="B2211" s="53" t="s">
        <v>472</v>
      </c>
      <c r="C2211" s="54" t="s">
        <v>429</v>
      </c>
      <c r="D2211" s="55">
        <v>0.21</v>
      </c>
    </row>
    <row r="2212" spans="1:4" ht="33.75" x14ac:dyDescent="0.2">
      <c r="A2212" s="52">
        <v>3</v>
      </c>
      <c r="B2212" s="53" t="s">
        <v>424</v>
      </c>
      <c r="C2212" s="54" t="s">
        <v>425</v>
      </c>
      <c r="D2212" s="55">
        <v>0.1</v>
      </c>
    </row>
    <row r="2213" spans="1:4" ht="33.75" x14ac:dyDescent="0.2">
      <c r="A2213" s="52">
        <v>4</v>
      </c>
      <c r="B2213" s="53" t="s">
        <v>473</v>
      </c>
      <c r="C2213" s="54" t="s">
        <v>251</v>
      </c>
      <c r="D2213" s="55">
        <v>4.2919999999999998E-3</v>
      </c>
    </row>
    <row r="2214" spans="1:4" ht="24" x14ac:dyDescent="0.2">
      <c r="A2214" s="52">
        <v>5</v>
      </c>
      <c r="B2214" s="53" t="s">
        <v>474</v>
      </c>
      <c r="C2214" s="54" t="s">
        <v>475</v>
      </c>
      <c r="D2214" s="55">
        <v>1</v>
      </c>
    </row>
    <row r="2215" spans="1:4" ht="45.75" thickBot="1" x14ac:dyDescent="0.25">
      <c r="A2215" s="52">
        <v>6</v>
      </c>
      <c r="B2215" s="53" t="s">
        <v>476</v>
      </c>
      <c r="C2215" s="54" t="s">
        <v>477</v>
      </c>
      <c r="D2215" s="55">
        <v>2.0799999999999998E-3</v>
      </c>
    </row>
    <row r="2216" spans="1:4" x14ac:dyDescent="0.2">
      <c r="A2216" s="45"/>
      <c r="B2216" s="45"/>
      <c r="C2216" s="45"/>
      <c r="D2216" s="45"/>
    </row>
    <row r="2217" spans="1:4" ht="12.75" customHeight="1" x14ac:dyDescent="0.2">
      <c r="A2217" s="56"/>
      <c r="B2217" s="103" t="s">
        <v>443</v>
      </c>
      <c r="C2217" s="103"/>
      <c r="D2217" s="103"/>
    </row>
    <row r="2218" spans="1:4" ht="13.5" thickBot="1" x14ac:dyDescent="0.25">
      <c r="A2218" s="44"/>
      <c r="B2218" s="44"/>
      <c r="C2218" s="44"/>
      <c r="D2218" s="44"/>
    </row>
    <row r="2219" spans="1:4" ht="33.75" x14ac:dyDescent="0.2">
      <c r="A2219" s="46">
        <v>1</v>
      </c>
      <c r="B2219" s="47" t="s">
        <v>424</v>
      </c>
      <c r="C2219" s="48" t="s">
        <v>425</v>
      </c>
      <c r="D2219" s="49">
        <v>0.2</v>
      </c>
    </row>
    <row r="2220" spans="1:4" ht="33.75" x14ac:dyDescent="0.2">
      <c r="A2220" s="52">
        <v>2</v>
      </c>
      <c r="B2220" s="53" t="s">
        <v>472</v>
      </c>
      <c r="C2220" s="54" t="s">
        <v>429</v>
      </c>
      <c r="D2220" s="55">
        <v>0.21</v>
      </c>
    </row>
    <row r="2221" spans="1:4" ht="33.75" x14ac:dyDescent="0.2">
      <c r="A2221" s="52">
        <v>3</v>
      </c>
      <c r="B2221" s="53" t="s">
        <v>424</v>
      </c>
      <c r="C2221" s="54" t="s">
        <v>425</v>
      </c>
      <c r="D2221" s="55">
        <v>0.1</v>
      </c>
    </row>
    <row r="2222" spans="1:4" ht="33.75" x14ac:dyDescent="0.2">
      <c r="A2222" s="52">
        <v>4</v>
      </c>
      <c r="B2222" s="53" t="s">
        <v>473</v>
      </c>
      <c r="C2222" s="54" t="s">
        <v>251</v>
      </c>
      <c r="D2222" s="55">
        <v>4.2919999999999998E-3</v>
      </c>
    </row>
    <row r="2223" spans="1:4" ht="24" x14ac:dyDescent="0.2">
      <c r="A2223" s="52">
        <v>5</v>
      </c>
      <c r="B2223" s="53" t="s">
        <v>474</v>
      </c>
      <c r="C2223" s="54" t="s">
        <v>475</v>
      </c>
      <c r="D2223" s="55">
        <v>1</v>
      </c>
    </row>
    <row r="2224" spans="1:4" ht="45.75" thickBot="1" x14ac:dyDescent="0.25">
      <c r="A2224" s="52">
        <v>6</v>
      </c>
      <c r="B2224" s="53" t="s">
        <v>476</v>
      </c>
      <c r="C2224" s="54" t="s">
        <v>477</v>
      </c>
      <c r="D2224" s="55">
        <v>2.0799999999999998E-3</v>
      </c>
    </row>
    <row r="2225" spans="1:4" x14ac:dyDescent="0.2">
      <c r="A2225" s="45"/>
      <c r="B2225" s="45"/>
      <c r="C2225" s="45"/>
      <c r="D2225" s="45"/>
    </row>
    <row r="2226" spans="1:4" ht="12.75" customHeight="1" x14ac:dyDescent="0.2">
      <c r="A2226" s="56"/>
      <c r="B2226" s="103" t="s">
        <v>444</v>
      </c>
      <c r="C2226" s="103"/>
      <c r="D2226" s="103"/>
    </row>
    <row r="2227" spans="1:4" ht="13.5" thickBot="1" x14ac:dyDescent="0.25">
      <c r="A2227" s="44"/>
      <c r="B2227" s="44"/>
      <c r="C2227" s="44"/>
      <c r="D2227" s="44"/>
    </row>
    <row r="2228" spans="1:4" ht="33.75" x14ac:dyDescent="0.2">
      <c r="A2228" s="46">
        <v>1</v>
      </c>
      <c r="B2228" s="47" t="s">
        <v>424</v>
      </c>
      <c r="C2228" s="48" t="s">
        <v>425</v>
      </c>
      <c r="D2228" s="49">
        <v>0.2</v>
      </c>
    </row>
    <row r="2229" spans="1:4" ht="33.75" x14ac:dyDescent="0.2">
      <c r="A2229" s="52">
        <v>2</v>
      </c>
      <c r="B2229" s="53" t="s">
        <v>472</v>
      </c>
      <c r="C2229" s="54" t="s">
        <v>429</v>
      </c>
      <c r="D2229" s="55">
        <v>0.21</v>
      </c>
    </row>
    <row r="2230" spans="1:4" ht="33.75" x14ac:dyDescent="0.2">
      <c r="A2230" s="52">
        <v>3</v>
      </c>
      <c r="B2230" s="53" t="s">
        <v>424</v>
      </c>
      <c r="C2230" s="54" t="s">
        <v>425</v>
      </c>
      <c r="D2230" s="55">
        <v>0.1</v>
      </c>
    </row>
    <row r="2231" spans="1:4" ht="33.75" x14ac:dyDescent="0.2">
      <c r="A2231" s="52">
        <v>4</v>
      </c>
      <c r="B2231" s="53" t="s">
        <v>473</v>
      </c>
      <c r="C2231" s="54" t="s">
        <v>251</v>
      </c>
      <c r="D2231" s="55">
        <v>4.2919999999999998E-3</v>
      </c>
    </row>
    <row r="2232" spans="1:4" ht="24" x14ac:dyDescent="0.2">
      <c r="A2232" s="52">
        <v>5</v>
      </c>
      <c r="B2232" s="53" t="s">
        <v>474</v>
      </c>
      <c r="C2232" s="54" t="s">
        <v>475</v>
      </c>
      <c r="D2232" s="55">
        <v>1</v>
      </c>
    </row>
    <row r="2233" spans="1:4" ht="45" x14ac:dyDescent="0.2">
      <c r="A2233" s="52">
        <v>6</v>
      </c>
      <c r="B2233" s="53" t="s">
        <v>476</v>
      </c>
      <c r="C2233" s="54" t="s">
        <v>477</v>
      </c>
      <c r="D2233" s="55">
        <v>2.0799999999999998E-3</v>
      </c>
    </row>
    <row r="2235" spans="1:4" ht="15" x14ac:dyDescent="0.2">
      <c r="A2235" s="61"/>
      <c r="B2235" s="63" t="s">
        <v>478</v>
      </c>
      <c r="C2235" s="61"/>
      <c r="D2235" s="61"/>
    </row>
    <row r="2237" spans="1:4" ht="12.75" customHeight="1" x14ac:dyDescent="0.2">
      <c r="A2237" s="56"/>
      <c r="B2237" s="103" t="s">
        <v>479</v>
      </c>
      <c r="C2237" s="103"/>
      <c r="D2237" s="103"/>
    </row>
    <row r="2238" spans="1:4" x14ac:dyDescent="0.2">
      <c r="A2238" s="44"/>
      <c r="B2238" s="44"/>
      <c r="C2238" s="44"/>
      <c r="D2238" s="44"/>
    </row>
    <row r="2239" spans="1:4" x14ac:dyDescent="0.2">
      <c r="A2239" s="42"/>
      <c r="B2239" s="104" t="s">
        <v>306</v>
      </c>
      <c r="C2239" s="104"/>
      <c r="D2239" s="104"/>
    </row>
    <row r="2240" spans="1:4" ht="13.5" thickBot="1" x14ac:dyDescent="0.25">
      <c r="A2240" s="44"/>
      <c r="B2240" s="44"/>
      <c r="C2240" s="44"/>
      <c r="D2240" s="44"/>
    </row>
    <row r="2241" spans="1:4" x14ac:dyDescent="0.2">
      <c r="A2241" s="46">
        <v>1</v>
      </c>
      <c r="B2241" s="47" t="s">
        <v>450</v>
      </c>
      <c r="C2241" s="48" t="s">
        <v>304</v>
      </c>
      <c r="D2241" s="49">
        <v>1</v>
      </c>
    </row>
    <row r="2242" spans="1:4" x14ac:dyDescent="0.2">
      <c r="A2242" s="52">
        <v>2</v>
      </c>
      <c r="B2242" s="53" t="s">
        <v>480</v>
      </c>
      <c r="C2242" s="54" t="s">
        <v>304</v>
      </c>
      <c r="D2242" s="55">
        <v>12</v>
      </c>
    </row>
    <row r="2243" spans="1:4" x14ac:dyDescent="0.2">
      <c r="A2243" s="52">
        <v>3</v>
      </c>
      <c r="B2243" s="53" t="s">
        <v>481</v>
      </c>
      <c r="C2243" s="54" t="s">
        <v>324</v>
      </c>
      <c r="D2243" s="55">
        <v>1.32E-3</v>
      </c>
    </row>
    <row r="2244" spans="1:4" ht="24" x14ac:dyDescent="0.2">
      <c r="A2244" s="52">
        <v>4</v>
      </c>
      <c r="B2244" s="53" t="s">
        <v>482</v>
      </c>
      <c r="C2244" s="54" t="s">
        <v>324</v>
      </c>
      <c r="D2244" s="55">
        <v>0.39</v>
      </c>
    </row>
    <row r="2245" spans="1:4" x14ac:dyDescent="0.2">
      <c r="A2245" s="52">
        <v>5</v>
      </c>
      <c r="B2245" s="53" t="s">
        <v>483</v>
      </c>
      <c r="C2245" s="54" t="s">
        <v>304</v>
      </c>
      <c r="D2245" s="55">
        <v>1</v>
      </c>
    </row>
    <row r="2246" spans="1:4" ht="24" x14ac:dyDescent="0.2">
      <c r="A2246" s="52">
        <v>6</v>
      </c>
      <c r="B2246" s="53" t="s">
        <v>484</v>
      </c>
      <c r="C2246" s="54" t="s">
        <v>485</v>
      </c>
      <c r="D2246" s="55">
        <v>0.1</v>
      </c>
    </row>
    <row r="2247" spans="1:4" x14ac:dyDescent="0.2">
      <c r="A2247" s="52">
        <v>7</v>
      </c>
      <c r="B2247" s="53" t="s">
        <v>486</v>
      </c>
      <c r="C2247" s="54" t="s">
        <v>485</v>
      </c>
      <c r="D2247" s="55">
        <v>0.01</v>
      </c>
    </row>
    <row r="2248" spans="1:4" x14ac:dyDescent="0.2">
      <c r="A2248" s="52">
        <v>8</v>
      </c>
      <c r="B2248" s="53" t="s">
        <v>487</v>
      </c>
      <c r="C2248" s="54" t="s">
        <v>485</v>
      </c>
      <c r="D2248" s="55">
        <v>0.09</v>
      </c>
    </row>
    <row r="2249" spans="1:4" x14ac:dyDescent="0.2">
      <c r="A2249" s="52">
        <v>9</v>
      </c>
      <c r="B2249" s="53" t="s">
        <v>488</v>
      </c>
      <c r="C2249" s="54" t="s">
        <v>485</v>
      </c>
      <c r="D2249" s="55">
        <v>0.04</v>
      </c>
    </row>
    <row r="2250" spans="1:4" x14ac:dyDescent="0.2">
      <c r="A2250" s="52">
        <v>10</v>
      </c>
      <c r="B2250" s="53" t="s">
        <v>489</v>
      </c>
      <c r="C2250" s="54" t="s">
        <v>485</v>
      </c>
      <c r="D2250" s="55">
        <v>0.08</v>
      </c>
    </row>
    <row r="2251" spans="1:4" x14ac:dyDescent="0.2">
      <c r="A2251" s="52">
        <v>11</v>
      </c>
      <c r="B2251" s="53" t="s">
        <v>490</v>
      </c>
      <c r="C2251" s="54" t="s">
        <v>485</v>
      </c>
      <c r="D2251" s="55">
        <v>0.01</v>
      </c>
    </row>
    <row r="2252" spans="1:4" x14ac:dyDescent="0.2">
      <c r="A2252" s="52">
        <v>12</v>
      </c>
      <c r="B2252" s="53" t="s">
        <v>491</v>
      </c>
      <c r="C2252" s="54" t="s">
        <v>485</v>
      </c>
      <c r="D2252" s="55">
        <v>7.0000000000000007E-2</v>
      </c>
    </row>
    <row r="2253" spans="1:4" x14ac:dyDescent="0.2">
      <c r="A2253" s="52">
        <v>13</v>
      </c>
      <c r="B2253" s="53" t="s">
        <v>492</v>
      </c>
      <c r="C2253" s="54" t="s">
        <v>485</v>
      </c>
      <c r="D2253" s="55">
        <v>0.35</v>
      </c>
    </row>
    <row r="2254" spans="1:4" x14ac:dyDescent="0.2">
      <c r="A2254" s="52">
        <v>14</v>
      </c>
      <c r="B2254" s="53" t="s">
        <v>493</v>
      </c>
      <c r="C2254" s="54" t="s">
        <v>485</v>
      </c>
      <c r="D2254" s="55">
        <v>0.02</v>
      </c>
    </row>
    <row r="2255" spans="1:4" x14ac:dyDescent="0.2">
      <c r="A2255" s="52">
        <v>15</v>
      </c>
      <c r="B2255" s="53" t="s">
        <v>494</v>
      </c>
      <c r="C2255" s="54" t="s">
        <v>495</v>
      </c>
      <c r="D2255" s="55">
        <v>0.01</v>
      </c>
    </row>
    <row r="2256" spans="1:4" ht="24" x14ac:dyDescent="0.2">
      <c r="A2256" s="52">
        <v>16</v>
      </c>
      <c r="B2256" s="53" t="s">
        <v>496</v>
      </c>
      <c r="C2256" s="54" t="s">
        <v>324</v>
      </c>
      <c r="D2256" s="55">
        <v>0.69</v>
      </c>
    </row>
    <row r="2257" spans="1:4" ht="24" x14ac:dyDescent="0.2">
      <c r="A2257" s="52">
        <v>17</v>
      </c>
      <c r="B2257" s="53" t="s">
        <v>497</v>
      </c>
      <c r="C2257" s="54" t="s">
        <v>324</v>
      </c>
      <c r="D2257" s="55">
        <v>0.69</v>
      </c>
    </row>
    <row r="2258" spans="1:4" ht="24" x14ac:dyDescent="0.2">
      <c r="A2258" s="52">
        <v>18</v>
      </c>
      <c r="B2258" s="53" t="s">
        <v>498</v>
      </c>
      <c r="C2258" s="54" t="s">
        <v>324</v>
      </c>
      <c r="D2258" s="55">
        <v>5.19</v>
      </c>
    </row>
    <row r="2259" spans="1:4" ht="24.75" thickBot="1" x14ac:dyDescent="0.25">
      <c r="A2259" s="52">
        <v>19</v>
      </c>
      <c r="B2259" s="53" t="s">
        <v>482</v>
      </c>
      <c r="C2259" s="54" t="s">
        <v>324</v>
      </c>
      <c r="D2259" s="55">
        <v>0.64</v>
      </c>
    </row>
    <row r="2260" spans="1:4" x14ac:dyDescent="0.2">
      <c r="A2260" s="45"/>
      <c r="B2260" s="45"/>
      <c r="C2260" s="45"/>
      <c r="D2260" s="45"/>
    </row>
    <row r="2261" spans="1:4" x14ac:dyDescent="0.2">
      <c r="A2261" s="42"/>
      <c r="B2261" s="104" t="s">
        <v>499</v>
      </c>
      <c r="C2261" s="104"/>
      <c r="D2261" s="104"/>
    </row>
    <row r="2262" spans="1:4" ht="13.5" thickBot="1" x14ac:dyDescent="0.25">
      <c r="A2262" s="44"/>
      <c r="B2262" s="44"/>
      <c r="C2262" s="44"/>
      <c r="D2262" s="44"/>
    </row>
    <row r="2263" spans="1:4" ht="24" x14ac:dyDescent="0.2">
      <c r="A2263" s="46">
        <v>20</v>
      </c>
      <c r="B2263" s="47" t="s">
        <v>575</v>
      </c>
      <c r="C2263" s="48" t="s">
        <v>324</v>
      </c>
      <c r="D2263" s="49">
        <v>0.8</v>
      </c>
    </row>
    <row r="2264" spans="1:4" x14ac:dyDescent="0.2">
      <c r="A2264" s="52">
        <v>21</v>
      </c>
      <c r="B2264" s="53" t="s">
        <v>500</v>
      </c>
      <c r="C2264" s="54" t="s">
        <v>456</v>
      </c>
      <c r="D2264" s="55">
        <v>0.3</v>
      </c>
    </row>
    <row r="2265" spans="1:4" ht="13.5" thickBot="1" x14ac:dyDescent="0.25">
      <c r="A2265" s="52">
        <v>22</v>
      </c>
      <c r="B2265" s="53" t="s">
        <v>501</v>
      </c>
      <c r="C2265" s="54" t="s">
        <v>324</v>
      </c>
      <c r="D2265" s="55">
        <v>0.55000000000000004</v>
      </c>
    </row>
    <row r="2266" spans="1:4" x14ac:dyDescent="0.2">
      <c r="A2266" s="45"/>
      <c r="B2266" s="45"/>
      <c r="C2266" s="45"/>
      <c r="D2266" s="45"/>
    </row>
    <row r="2267" spans="1:4" x14ac:dyDescent="0.2">
      <c r="A2267" s="42"/>
      <c r="B2267" s="104" t="s">
        <v>305</v>
      </c>
      <c r="C2267" s="104"/>
      <c r="D2267" s="104"/>
    </row>
    <row r="2268" spans="1:4" ht="13.5" thickBot="1" x14ac:dyDescent="0.25">
      <c r="A2268" s="44"/>
      <c r="B2268" s="44"/>
      <c r="C2268" s="44"/>
      <c r="D2268" s="44"/>
    </row>
    <row r="2269" spans="1:4" ht="22.5" x14ac:dyDescent="0.2">
      <c r="A2269" s="46">
        <v>23</v>
      </c>
      <c r="B2269" s="47" t="s">
        <v>502</v>
      </c>
      <c r="C2269" s="48" t="s">
        <v>503</v>
      </c>
      <c r="D2269" s="49">
        <v>0.24</v>
      </c>
    </row>
    <row r="2270" spans="1:4" ht="22.5" x14ac:dyDescent="0.2">
      <c r="A2270" s="52">
        <v>24</v>
      </c>
      <c r="B2270" s="53" t="s">
        <v>504</v>
      </c>
      <c r="C2270" s="54" t="s">
        <v>505</v>
      </c>
      <c r="D2270" s="55">
        <v>0.2</v>
      </c>
    </row>
    <row r="2271" spans="1:4" ht="22.5" x14ac:dyDescent="0.2">
      <c r="A2271" s="52">
        <v>25</v>
      </c>
      <c r="B2271" s="53" t="s">
        <v>414</v>
      </c>
      <c r="C2271" s="54" t="s">
        <v>362</v>
      </c>
      <c r="D2271" s="55">
        <v>8.0000000000000002E-3</v>
      </c>
    </row>
    <row r="2272" spans="1:4" ht="24" x14ac:dyDescent="0.2">
      <c r="A2272" s="52">
        <v>26</v>
      </c>
      <c r="B2272" s="53" t="s">
        <v>506</v>
      </c>
      <c r="C2272" s="54" t="s">
        <v>321</v>
      </c>
      <c r="D2272" s="55">
        <v>0.06</v>
      </c>
    </row>
    <row r="2273" spans="1:4" ht="24" x14ac:dyDescent="0.2">
      <c r="A2273" s="52">
        <v>27</v>
      </c>
      <c r="B2273" s="53" t="s">
        <v>507</v>
      </c>
      <c r="C2273" s="54" t="s">
        <v>18</v>
      </c>
      <c r="D2273" s="55">
        <v>8.9999999999999993E-3</v>
      </c>
    </row>
    <row r="2274" spans="1:4" ht="24" x14ac:dyDescent="0.2">
      <c r="A2274" s="52">
        <v>28</v>
      </c>
      <c r="B2274" s="53" t="s">
        <v>508</v>
      </c>
      <c r="C2274" s="54" t="s">
        <v>18</v>
      </c>
      <c r="D2274" s="55">
        <v>8.0000000000000002E-3</v>
      </c>
    </row>
    <row r="2275" spans="1:4" ht="23.25" thickBot="1" x14ac:dyDescent="0.25">
      <c r="A2275" s="52">
        <v>29</v>
      </c>
      <c r="B2275" s="53" t="s">
        <v>509</v>
      </c>
      <c r="C2275" s="54" t="s">
        <v>228</v>
      </c>
      <c r="D2275" s="55">
        <v>0.01</v>
      </c>
    </row>
    <row r="2276" spans="1:4" x14ac:dyDescent="0.2">
      <c r="A2276" s="45"/>
      <c r="B2276" s="45"/>
      <c r="C2276" s="45"/>
      <c r="D2276" s="45"/>
    </row>
    <row r="2277" spans="1:4" ht="12.75" customHeight="1" x14ac:dyDescent="0.2">
      <c r="A2277" s="56"/>
      <c r="B2277" s="103" t="s">
        <v>510</v>
      </c>
      <c r="C2277" s="103"/>
      <c r="D2277" s="103"/>
    </row>
    <row r="2278" spans="1:4" x14ac:dyDescent="0.2">
      <c r="A2278" s="44"/>
      <c r="B2278" s="44"/>
      <c r="C2278" s="44"/>
      <c r="D2278" s="44"/>
    </row>
    <row r="2279" spans="1:4" x14ac:dyDescent="0.2">
      <c r="A2279" s="42"/>
      <c r="B2279" s="104" t="s">
        <v>306</v>
      </c>
      <c r="C2279" s="104"/>
      <c r="D2279" s="104"/>
    </row>
    <row r="2280" spans="1:4" ht="13.5" thickBot="1" x14ac:dyDescent="0.25">
      <c r="A2280" s="44"/>
      <c r="B2280" s="44"/>
      <c r="C2280" s="44"/>
      <c r="D2280" s="44"/>
    </row>
    <row r="2281" spans="1:4" x14ac:dyDescent="0.2">
      <c r="A2281" s="46">
        <v>30</v>
      </c>
      <c r="B2281" s="47" t="s">
        <v>450</v>
      </c>
      <c r="C2281" s="48" t="s">
        <v>304</v>
      </c>
      <c r="D2281" s="49">
        <v>1</v>
      </c>
    </row>
    <row r="2282" spans="1:4" x14ac:dyDescent="0.2">
      <c r="A2282" s="52">
        <v>31</v>
      </c>
      <c r="B2282" s="53" t="s">
        <v>480</v>
      </c>
      <c r="C2282" s="54" t="s">
        <v>304</v>
      </c>
      <c r="D2282" s="55">
        <v>12</v>
      </c>
    </row>
    <row r="2283" spans="1:4" x14ac:dyDescent="0.2">
      <c r="A2283" s="52">
        <v>32</v>
      </c>
      <c r="B2283" s="53" t="s">
        <v>481</v>
      </c>
      <c r="C2283" s="54" t="s">
        <v>324</v>
      </c>
      <c r="D2283" s="55">
        <v>1.32E-3</v>
      </c>
    </row>
    <row r="2284" spans="1:4" ht="24" x14ac:dyDescent="0.2">
      <c r="A2284" s="52">
        <v>33</v>
      </c>
      <c r="B2284" s="53" t="s">
        <v>482</v>
      </c>
      <c r="C2284" s="54" t="s">
        <v>324</v>
      </c>
      <c r="D2284" s="55">
        <v>0.39</v>
      </c>
    </row>
    <row r="2285" spans="1:4" x14ac:dyDescent="0.2">
      <c r="A2285" s="52">
        <v>34</v>
      </c>
      <c r="B2285" s="53" t="s">
        <v>483</v>
      </c>
      <c r="C2285" s="54" t="s">
        <v>304</v>
      </c>
      <c r="D2285" s="55">
        <v>1</v>
      </c>
    </row>
    <row r="2286" spans="1:4" ht="24" x14ac:dyDescent="0.2">
      <c r="A2286" s="52">
        <v>35</v>
      </c>
      <c r="B2286" s="53" t="s">
        <v>484</v>
      </c>
      <c r="C2286" s="54" t="s">
        <v>485</v>
      </c>
      <c r="D2286" s="55">
        <v>0.1</v>
      </c>
    </row>
    <row r="2287" spans="1:4" x14ac:dyDescent="0.2">
      <c r="A2287" s="52">
        <v>36</v>
      </c>
      <c r="B2287" s="53" t="s">
        <v>486</v>
      </c>
      <c r="C2287" s="54" t="s">
        <v>485</v>
      </c>
      <c r="D2287" s="55">
        <v>0.01</v>
      </c>
    </row>
    <row r="2288" spans="1:4" x14ac:dyDescent="0.2">
      <c r="A2288" s="52">
        <v>37</v>
      </c>
      <c r="B2288" s="53" t="s">
        <v>487</v>
      </c>
      <c r="C2288" s="54" t="s">
        <v>485</v>
      </c>
      <c r="D2288" s="55">
        <v>0.09</v>
      </c>
    </row>
    <row r="2289" spans="1:4" x14ac:dyDescent="0.2">
      <c r="A2289" s="52">
        <v>38</v>
      </c>
      <c r="B2289" s="53" t="s">
        <v>488</v>
      </c>
      <c r="C2289" s="54" t="s">
        <v>485</v>
      </c>
      <c r="D2289" s="55">
        <v>0.04</v>
      </c>
    </row>
    <row r="2290" spans="1:4" x14ac:dyDescent="0.2">
      <c r="A2290" s="52">
        <v>39</v>
      </c>
      <c r="B2290" s="53" t="s">
        <v>489</v>
      </c>
      <c r="C2290" s="54" t="s">
        <v>485</v>
      </c>
      <c r="D2290" s="55">
        <v>0.08</v>
      </c>
    </row>
    <row r="2291" spans="1:4" x14ac:dyDescent="0.2">
      <c r="A2291" s="52">
        <v>40</v>
      </c>
      <c r="B2291" s="53" t="s">
        <v>490</v>
      </c>
      <c r="C2291" s="54" t="s">
        <v>485</v>
      </c>
      <c r="D2291" s="55">
        <v>0.01</v>
      </c>
    </row>
    <row r="2292" spans="1:4" x14ac:dyDescent="0.2">
      <c r="A2292" s="52">
        <v>41</v>
      </c>
      <c r="B2292" s="53" t="s">
        <v>491</v>
      </c>
      <c r="C2292" s="54" t="s">
        <v>485</v>
      </c>
      <c r="D2292" s="55">
        <v>7.0000000000000007E-2</v>
      </c>
    </row>
    <row r="2293" spans="1:4" x14ac:dyDescent="0.2">
      <c r="A2293" s="52">
        <v>42</v>
      </c>
      <c r="B2293" s="53" t="s">
        <v>492</v>
      </c>
      <c r="C2293" s="54" t="s">
        <v>485</v>
      </c>
      <c r="D2293" s="55">
        <v>0.35</v>
      </c>
    </row>
    <row r="2294" spans="1:4" x14ac:dyDescent="0.2">
      <c r="A2294" s="52">
        <v>43</v>
      </c>
      <c r="B2294" s="53" t="s">
        <v>493</v>
      </c>
      <c r="C2294" s="54" t="s">
        <v>485</v>
      </c>
      <c r="D2294" s="55">
        <v>0.02</v>
      </c>
    </row>
    <row r="2295" spans="1:4" x14ac:dyDescent="0.2">
      <c r="A2295" s="52">
        <v>44</v>
      </c>
      <c r="B2295" s="53" t="s">
        <v>494</v>
      </c>
      <c r="C2295" s="54" t="s">
        <v>495</v>
      </c>
      <c r="D2295" s="55">
        <v>0.01</v>
      </c>
    </row>
    <row r="2296" spans="1:4" ht="24" x14ac:dyDescent="0.2">
      <c r="A2296" s="52">
        <v>45</v>
      </c>
      <c r="B2296" s="53" t="s">
        <v>496</v>
      </c>
      <c r="C2296" s="54" t="s">
        <v>324</v>
      </c>
      <c r="D2296" s="55">
        <v>0.69</v>
      </c>
    </row>
    <row r="2297" spans="1:4" ht="24" x14ac:dyDescent="0.2">
      <c r="A2297" s="52">
        <v>46</v>
      </c>
      <c r="B2297" s="53" t="s">
        <v>497</v>
      </c>
      <c r="C2297" s="54" t="s">
        <v>324</v>
      </c>
      <c r="D2297" s="55">
        <v>0.69</v>
      </c>
    </row>
    <row r="2298" spans="1:4" ht="24" x14ac:dyDescent="0.2">
      <c r="A2298" s="52">
        <v>47</v>
      </c>
      <c r="B2298" s="53" t="s">
        <v>498</v>
      </c>
      <c r="C2298" s="54" t="s">
        <v>324</v>
      </c>
      <c r="D2298" s="55">
        <v>5.19</v>
      </c>
    </row>
    <row r="2299" spans="1:4" ht="24.75" thickBot="1" x14ac:dyDescent="0.25">
      <c r="A2299" s="52">
        <v>48</v>
      </c>
      <c r="B2299" s="53" t="s">
        <v>482</v>
      </c>
      <c r="C2299" s="54" t="s">
        <v>324</v>
      </c>
      <c r="D2299" s="55">
        <v>0.64</v>
      </c>
    </row>
    <row r="2300" spans="1:4" x14ac:dyDescent="0.2">
      <c r="A2300" s="45"/>
      <c r="B2300" s="45"/>
      <c r="C2300" s="45"/>
      <c r="D2300" s="45"/>
    </row>
    <row r="2301" spans="1:4" x14ac:dyDescent="0.2">
      <c r="A2301" s="42"/>
      <c r="B2301" s="104" t="s">
        <v>499</v>
      </c>
      <c r="C2301" s="104"/>
      <c r="D2301" s="104"/>
    </row>
    <row r="2302" spans="1:4" ht="13.5" thickBot="1" x14ac:dyDescent="0.25">
      <c r="A2302" s="44"/>
      <c r="B2302" s="44"/>
      <c r="C2302" s="44"/>
      <c r="D2302" s="44"/>
    </row>
    <row r="2303" spans="1:4" ht="24" x14ac:dyDescent="0.2">
      <c r="A2303" s="46">
        <v>49</v>
      </c>
      <c r="B2303" s="47" t="s">
        <v>575</v>
      </c>
      <c r="C2303" s="48" t="s">
        <v>324</v>
      </c>
      <c r="D2303" s="49">
        <v>0.8</v>
      </c>
    </row>
    <row r="2304" spans="1:4" x14ac:dyDescent="0.2">
      <c r="A2304" s="52">
        <v>50</v>
      </c>
      <c r="B2304" s="53" t="s">
        <v>500</v>
      </c>
      <c r="C2304" s="54" t="s">
        <v>456</v>
      </c>
      <c r="D2304" s="55">
        <v>0.3</v>
      </c>
    </row>
    <row r="2305" spans="1:4" ht="13.5" thickBot="1" x14ac:dyDescent="0.25">
      <c r="A2305" s="52">
        <v>51</v>
      </c>
      <c r="B2305" s="53" t="s">
        <v>501</v>
      </c>
      <c r="C2305" s="54" t="s">
        <v>324</v>
      </c>
      <c r="D2305" s="55">
        <v>0.4</v>
      </c>
    </row>
    <row r="2306" spans="1:4" x14ac:dyDescent="0.2">
      <c r="A2306" s="45"/>
      <c r="B2306" s="45"/>
      <c r="C2306" s="45"/>
      <c r="D2306" s="45"/>
    </row>
    <row r="2307" spans="1:4" x14ac:dyDescent="0.2">
      <c r="A2307" s="42"/>
      <c r="B2307" s="104" t="s">
        <v>305</v>
      </c>
      <c r="C2307" s="104"/>
      <c r="D2307" s="104"/>
    </row>
    <row r="2308" spans="1:4" ht="13.5" thickBot="1" x14ac:dyDescent="0.25">
      <c r="A2308" s="44"/>
      <c r="B2308" s="44"/>
      <c r="C2308" s="44"/>
      <c r="D2308" s="44"/>
    </row>
    <row r="2309" spans="1:4" ht="22.5" x14ac:dyDescent="0.2">
      <c r="A2309" s="46">
        <v>52</v>
      </c>
      <c r="B2309" s="47" t="s">
        <v>502</v>
      </c>
      <c r="C2309" s="48" t="s">
        <v>503</v>
      </c>
      <c r="D2309" s="49">
        <v>0.24</v>
      </c>
    </row>
    <row r="2310" spans="1:4" ht="22.5" x14ac:dyDescent="0.2">
      <c r="A2310" s="52">
        <v>53</v>
      </c>
      <c r="B2310" s="53" t="s">
        <v>504</v>
      </c>
      <c r="C2310" s="54" t="s">
        <v>505</v>
      </c>
      <c r="D2310" s="55">
        <v>0.2</v>
      </c>
    </row>
    <row r="2311" spans="1:4" ht="22.5" x14ac:dyDescent="0.2">
      <c r="A2311" s="52">
        <v>54</v>
      </c>
      <c r="B2311" s="53" t="s">
        <v>414</v>
      </c>
      <c r="C2311" s="54" t="s">
        <v>362</v>
      </c>
      <c r="D2311" s="55">
        <v>8.0000000000000002E-3</v>
      </c>
    </row>
    <row r="2312" spans="1:4" ht="24" x14ac:dyDescent="0.2">
      <c r="A2312" s="52">
        <v>55</v>
      </c>
      <c r="B2312" s="53" t="s">
        <v>506</v>
      </c>
      <c r="C2312" s="54" t="s">
        <v>321</v>
      </c>
      <c r="D2312" s="55">
        <v>0.06</v>
      </c>
    </row>
    <row r="2313" spans="1:4" ht="24" x14ac:dyDescent="0.2">
      <c r="A2313" s="52">
        <v>56</v>
      </c>
      <c r="B2313" s="53" t="s">
        <v>507</v>
      </c>
      <c r="C2313" s="54" t="s">
        <v>18</v>
      </c>
      <c r="D2313" s="55">
        <v>6.0000000000000001E-3</v>
      </c>
    </row>
    <row r="2314" spans="1:4" ht="24" x14ac:dyDescent="0.2">
      <c r="A2314" s="52">
        <v>57</v>
      </c>
      <c r="B2314" s="53" t="s">
        <v>508</v>
      </c>
      <c r="C2314" s="54" t="s">
        <v>18</v>
      </c>
      <c r="D2314" s="55">
        <v>5.0000000000000001E-3</v>
      </c>
    </row>
    <row r="2315" spans="1:4" ht="23.25" thickBot="1" x14ac:dyDescent="0.25">
      <c r="A2315" s="52">
        <v>58</v>
      </c>
      <c r="B2315" s="53" t="s">
        <v>509</v>
      </c>
      <c r="C2315" s="54" t="s">
        <v>228</v>
      </c>
      <c r="D2315" s="55">
        <v>0.01</v>
      </c>
    </row>
    <row r="2316" spans="1:4" x14ac:dyDescent="0.2">
      <c r="A2316" s="45"/>
      <c r="B2316" s="45"/>
      <c r="C2316" s="45"/>
      <c r="D2316" s="45"/>
    </row>
    <row r="2317" spans="1:4" ht="12.75" customHeight="1" x14ac:dyDescent="0.2">
      <c r="A2317" s="56"/>
      <c r="B2317" s="103" t="s">
        <v>511</v>
      </c>
      <c r="C2317" s="103"/>
      <c r="D2317" s="103"/>
    </row>
    <row r="2318" spans="1:4" x14ac:dyDescent="0.2">
      <c r="A2318" s="44"/>
      <c r="B2318" s="44"/>
      <c r="C2318" s="44"/>
      <c r="D2318" s="44"/>
    </row>
    <row r="2319" spans="1:4" x14ac:dyDescent="0.2">
      <c r="A2319" s="42"/>
      <c r="B2319" s="104" t="s">
        <v>306</v>
      </c>
      <c r="C2319" s="104"/>
      <c r="D2319" s="104"/>
    </row>
    <row r="2320" spans="1:4" ht="13.5" thickBot="1" x14ac:dyDescent="0.25">
      <c r="A2320" s="44"/>
      <c r="B2320" s="44"/>
      <c r="C2320" s="44"/>
      <c r="D2320" s="44"/>
    </row>
    <row r="2321" spans="1:4" x14ac:dyDescent="0.2">
      <c r="A2321" s="46">
        <v>59</v>
      </c>
      <c r="B2321" s="47" t="s">
        <v>450</v>
      </c>
      <c r="C2321" s="48" t="s">
        <v>304</v>
      </c>
      <c r="D2321" s="49">
        <v>1</v>
      </c>
    </row>
    <row r="2322" spans="1:4" x14ac:dyDescent="0.2">
      <c r="A2322" s="52">
        <v>60</v>
      </c>
      <c r="B2322" s="53" t="s">
        <v>480</v>
      </c>
      <c r="C2322" s="54" t="s">
        <v>304</v>
      </c>
      <c r="D2322" s="55">
        <v>12</v>
      </c>
    </row>
    <row r="2323" spans="1:4" x14ac:dyDescent="0.2">
      <c r="A2323" s="52">
        <v>61</v>
      </c>
      <c r="B2323" s="53" t="s">
        <v>481</v>
      </c>
      <c r="C2323" s="54" t="s">
        <v>324</v>
      </c>
      <c r="D2323" s="55">
        <v>1.32E-3</v>
      </c>
    </row>
    <row r="2324" spans="1:4" ht="24" x14ac:dyDescent="0.2">
      <c r="A2324" s="52">
        <v>62</v>
      </c>
      <c r="B2324" s="53" t="s">
        <v>482</v>
      </c>
      <c r="C2324" s="54" t="s">
        <v>324</v>
      </c>
      <c r="D2324" s="55">
        <v>0.39</v>
      </c>
    </row>
    <row r="2325" spans="1:4" x14ac:dyDescent="0.2">
      <c r="A2325" s="52">
        <v>63</v>
      </c>
      <c r="B2325" s="53" t="s">
        <v>483</v>
      </c>
      <c r="C2325" s="54" t="s">
        <v>304</v>
      </c>
      <c r="D2325" s="55">
        <v>1</v>
      </c>
    </row>
    <row r="2326" spans="1:4" ht="24" x14ac:dyDescent="0.2">
      <c r="A2326" s="52">
        <v>64</v>
      </c>
      <c r="B2326" s="53" t="s">
        <v>484</v>
      </c>
      <c r="C2326" s="54" t="s">
        <v>485</v>
      </c>
      <c r="D2326" s="55">
        <v>0.1</v>
      </c>
    </row>
    <row r="2327" spans="1:4" x14ac:dyDescent="0.2">
      <c r="A2327" s="52">
        <v>65</v>
      </c>
      <c r="B2327" s="53" t="s">
        <v>486</v>
      </c>
      <c r="C2327" s="54" t="s">
        <v>485</v>
      </c>
      <c r="D2327" s="55">
        <v>0.01</v>
      </c>
    </row>
    <row r="2328" spans="1:4" x14ac:dyDescent="0.2">
      <c r="A2328" s="52">
        <v>66</v>
      </c>
      <c r="B2328" s="53" t="s">
        <v>487</v>
      </c>
      <c r="C2328" s="54" t="s">
        <v>485</v>
      </c>
      <c r="D2328" s="55">
        <v>0.09</v>
      </c>
    </row>
    <row r="2329" spans="1:4" x14ac:dyDescent="0.2">
      <c r="A2329" s="52">
        <v>67</v>
      </c>
      <c r="B2329" s="53" t="s">
        <v>488</v>
      </c>
      <c r="C2329" s="54" t="s">
        <v>485</v>
      </c>
      <c r="D2329" s="55">
        <v>0.04</v>
      </c>
    </row>
    <row r="2330" spans="1:4" x14ac:dyDescent="0.2">
      <c r="A2330" s="52">
        <v>68</v>
      </c>
      <c r="B2330" s="53" t="s">
        <v>489</v>
      </c>
      <c r="C2330" s="54" t="s">
        <v>485</v>
      </c>
      <c r="D2330" s="55">
        <v>0.08</v>
      </c>
    </row>
    <row r="2331" spans="1:4" x14ac:dyDescent="0.2">
      <c r="A2331" s="52">
        <v>69</v>
      </c>
      <c r="B2331" s="53" t="s">
        <v>490</v>
      </c>
      <c r="C2331" s="54" t="s">
        <v>485</v>
      </c>
      <c r="D2331" s="55">
        <v>0.01</v>
      </c>
    </row>
    <row r="2332" spans="1:4" x14ac:dyDescent="0.2">
      <c r="A2332" s="52">
        <v>70</v>
      </c>
      <c r="B2332" s="53" t="s">
        <v>491</v>
      </c>
      <c r="C2332" s="54" t="s">
        <v>485</v>
      </c>
      <c r="D2332" s="55">
        <v>7.0000000000000007E-2</v>
      </c>
    </row>
    <row r="2333" spans="1:4" x14ac:dyDescent="0.2">
      <c r="A2333" s="52">
        <v>71</v>
      </c>
      <c r="B2333" s="53" t="s">
        <v>492</v>
      </c>
      <c r="C2333" s="54" t="s">
        <v>485</v>
      </c>
      <c r="D2333" s="55">
        <v>0.35</v>
      </c>
    </row>
    <row r="2334" spans="1:4" x14ac:dyDescent="0.2">
      <c r="A2334" s="52">
        <v>72</v>
      </c>
      <c r="B2334" s="53" t="s">
        <v>493</v>
      </c>
      <c r="C2334" s="54" t="s">
        <v>485</v>
      </c>
      <c r="D2334" s="55">
        <v>0.02</v>
      </c>
    </row>
    <row r="2335" spans="1:4" x14ac:dyDescent="0.2">
      <c r="A2335" s="52">
        <v>73</v>
      </c>
      <c r="B2335" s="53" t="s">
        <v>494</v>
      </c>
      <c r="C2335" s="54" t="s">
        <v>495</v>
      </c>
      <c r="D2335" s="55">
        <v>0.01</v>
      </c>
    </row>
    <row r="2336" spans="1:4" ht="24" x14ac:dyDescent="0.2">
      <c r="A2336" s="52">
        <v>74</v>
      </c>
      <c r="B2336" s="53" t="s">
        <v>496</v>
      </c>
      <c r="C2336" s="54" t="s">
        <v>324</v>
      </c>
      <c r="D2336" s="55">
        <v>0.69</v>
      </c>
    </row>
    <row r="2337" spans="1:4" ht="24" x14ac:dyDescent="0.2">
      <c r="A2337" s="52">
        <v>75</v>
      </c>
      <c r="B2337" s="53" t="s">
        <v>497</v>
      </c>
      <c r="C2337" s="54" t="s">
        <v>324</v>
      </c>
      <c r="D2337" s="55">
        <v>0.69</v>
      </c>
    </row>
    <row r="2338" spans="1:4" ht="24" x14ac:dyDescent="0.2">
      <c r="A2338" s="52">
        <v>76</v>
      </c>
      <c r="B2338" s="53" t="s">
        <v>498</v>
      </c>
      <c r="C2338" s="54" t="s">
        <v>324</v>
      </c>
      <c r="D2338" s="55">
        <v>5.19</v>
      </c>
    </row>
    <row r="2339" spans="1:4" ht="24.75" thickBot="1" x14ac:dyDescent="0.25">
      <c r="A2339" s="52">
        <v>77</v>
      </c>
      <c r="B2339" s="53" t="s">
        <v>482</v>
      </c>
      <c r="C2339" s="54" t="s">
        <v>324</v>
      </c>
      <c r="D2339" s="55">
        <v>0.64</v>
      </c>
    </row>
    <row r="2340" spans="1:4" x14ac:dyDescent="0.2">
      <c r="A2340" s="45"/>
      <c r="B2340" s="45"/>
      <c r="C2340" s="45"/>
      <c r="D2340" s="45"/>
    </row>
    <row r="2341" spans="1:4" x14ac:dyDescent="0.2">
      <c r="A2341" s="42"/>
      <c r="B2341" s="104" t="s">
        <v>499</v>
      </c>
      <c r="C2341" s="104"/>
      <c r="D2341" s="104"/>
    </row>
    <row r="2342" spans="1:4" ht="13.5" thickBot="1" x14ac:dyDescent="0.25">
      <c r="A2342" s="44"/>
      <c r="B2342" s="44"/>
      <c r="C2342" s="44"/>
      <c r="D2342" s="44"/>
    </row>
    <row r="2343" spans="1:4" ht="24" x14ac:dyDescent="0.2">
      <c r="A2343" s="46">
        <v>78</v>
      </c>
      <c r="B2343" s="47" t="s">
        <v>576</v>
      </c>
      <c r="C2343" s="48" t="s">
        <v>324</v>
      </c>
      <c r="D2343" s="49">
        <v>0.8</v>
      </c>
    </row>
    <row r="2344" spans="1:4" x14ac:dyDescent="0.2">
      <c r="A2344" s="52">
        <v>79</v>
      </c>
      <c r="B2344" s="53" t="s">
        <v>500</v>
      </c>
      <c r="C2344" s="54" t="s">
        <v>456</v>
      </c>
      <c r="D2344" s="55">
        <v>0.3</v>
      </c>
    </row>
    <row r="2345" spans="1:4" ht="13.5" thickBot="1" x14ac:dyDescent="0.25">
      <c r="A2345" s="52">
        <v>80</v>
      </c>
      <c r="B2345" s="53" t="s">
        <v>501</v>
      </c>
      <c r="C2345" s="54" t="s">
        <v>324</v>
      </c>
      <c r="D2345" s="55">
        <v>0.55000000000000004</v>
      </c>
    </row>
    <row r="2346" spans="1:4" x14ac:dyDescent="0.2">
      <c r="A2346" s="45"/>
      <c r="B2346" s="45"/>
      <c r="C2346" s="45"/>
      <c r="D2346" s="45"/>
    </row>
    <row r="2347" spans="1:4" x14ac:dyDescent="0.2">
      <c r="A2347" s="42"/>
      <c r="B2347" s="104" t="s">
        <v>305</v>
      </c>
      <c r="C2347" s="104"/>
      <c r="D2347" s="104"/>
    </row>
    <row r="2348" spans="1:4" ht="13.5" thickBot="1" x14ac:dyDescent="0.25">
      <c r="A2348" s="44"/>
      <c r="B2348" s="44"/>
      <c r="C2348" s="44"/>
      <c r="D2348" s="44"/>
    </row>
    <row r="2349" spans="1:4" ht="22.5" x14ac:dyDescent="0.2">
      <c r="A2349" s="46">
        <v>81</v>
      </c>
      <c r="B2349" s="47" t="s">
        <v>502</v>
      </c>
      <c r="C2349" s="48" t="s">
        <v>503</v>
      </c>
      <c r="D2349" s="49">
        <v>0.24</v>
      </c>
    </row>
    <row r="2350" spans="1:4" ht="22.5" x14ac:dyDescent="0.2">
      <c r="A2350" s="52">
        <v>82</v>
      </c>
      <c r="B2350" s="53" t="s">
        <v>504</v>
      </c>
      <c r="C2350" s="54" t="s">
        <v>505</v>
      </c>
      <c r="D2350" s="55">
        <v>0.2</v>
      </c>
    </row>
    <row r="2351" spans="1:4" ht="22.5" x14ac:dyDescent="0.2">
      <c r="A2351" s="52">
        <v>83</v>
      </c>
      <c r="B2351" s="53" t="s">
        <v>414</v>
      </c>
      <c r="C2351" s="54" t="s">
        <v>362</v>
      </c>
      <c r="D2351" s="55">
        <v>8.0000000000000002E-3</v>
      </c>
    </row>
    <row r="2352" spans="1:4" ht="24" x14ac:dyDescent="0.2">
      <c r="A2352" s="52">
        <v>84</v>
      </c>
      <c r="B2352" s="53" t="s">
        <v>506</v>
      </c>
      <c r="C2352" s="54" t="s">
        <v>321</v>
      </c>
      <c r="D2352" s="55">
        <v>0.06</v>
      </c>
    </row>
    <row r="2353" spans="1:4" ht="24" x14ac:dyDescent="0.2">
      <c r="A2353" s="52">
        <v>85</v>
      </c>
      <c r="B2353" s="53" t="s">
        <v>507</v>
      </c>
      <c r="C2353" s="54" t="s">
        <v>18</v>
      </c>
      <c r="D2353" s="55">
        <v>8.9999999999999993E-3</v>
      </c>
    </row>
    <row r="2354" spans="1:4" ht="24" x14ac:dyDescent="0.2">
      <c r="A2354" s="52">
        <v>86</v>
      </c>
      <c r="B2354" s="53" t="s">
        <v>508</v>
      </c>
      <c r="C2354" s="54" t="s">
        <v>18</v>
      </c>
      <c r="D2354" s="55">
        <v>8.0000000000000002E-3</v>
      </c>
    </row>
    <row r="2355" spans="1:4" ht="23.25" thickBot="1" x14ac:dyDescent="0.25">
      <c r="A2355" s="52">
        <v>87</v>
      </c>
      <c r="B2355" s="53" t="s">
        <v>509</v>
      </c>
      <c r="C2355" s="54" t="s">
        <v>228</v>
      </c>
      <c r="D2355" s="55">
        <v>0.01</v>
      </c>
    </row>
    <row r="2356" spans="1:4" x14ac:dyDescent="0.2">
      <c r="A2356" s="45"/>
      <c r="B2356" s="45"/>
      <c r="C2356" s="45"/>
      <c r="D2356" s="45"/>
    </row>
    <row r="2357" spans="1:4" ht="12.75" customHeight="1" x14ac:dyDescent="0.2">
      <c r="A2357" s="56"/>
      <c r="B2357" s="103" t="s">
        <v>512</v>
      </c>
      <c r="C2357" s="103"/>
      <c r="D2357" s="103"/>
    </row>
    <row r="2358" spans="1:4" x14ac:dyDescent="0.2">
      <c r="A2358" s="44"/>
      <c r="B2358" s="44"/>
      <c r="C2358" s="44"/>
      <c r="D2358" s="44"/>
    </row>
    <row r="2359" spans="1:4" x14ac:dyDescent="0.2">
      <c r="A2359" s="42"/>
      <c r="B2359" s="104" t="s">
        <v>306</v>
      </c>
      <c r="C2359" s="104"/>
      <c r="D2359" s="104"/>
    </row>
    <row r="2360" spans="1:4" ht="13.5" thickBot="1" x14ac:dyDescent="0.25">
      <c r="A2360" s="44"/>
      <c r="B2360" s="44"/>
      <c r="C2360" s="44"/>
      <c r="D2360" s="44"/>
    </row>
    <row r="2361" spans="1:4" x14ac:dyDescent="0.2">
      <c r="A2361" s="46">
        <v>88</v>
      </c>
      <c r="B2361" s="47" t="s">
        <v>450</v>
      </c>
      <c r="C2361" s="48" t="s">
        <v>304</v>
      </c>
      <c r="D2361" s="49">
        <v>1</v>
      </c>
    </row>
    <row r="2362" spans="1:4" x14ac:dyDescent="0.2">
      <c r="A2362" s="52">
        <v>89</v>
      </c>
      <c r="B2362" s="53" t="s">
        <v>480</v>
      </c>
      <c r="C2362" s="54" t="s">
        <v>304</v>
      </c>
      <c r="D2362" s="55">
        <v>12</v>
      </c>
    </row>
    <row r="2363" spans="1:4" x14ac:dyDescent="0.2">
      <c r="A2363" s="52">
        <v>90</v>
      </c>
      <c r="B2363" s="53" t="s">
        <v>481</v>
      </c>
      <c r="C2363" s="54" t="s">
        <v>324</v>
      </c>
      <c r="D2363" s="55">
        <v>1.32E-3</v>
      </c>
    </row>
    <row r="2364" spans="1:4" ht="24" x14ac:dyDescent="0.2">
      <c r="A2364" s="52">
        <v>91</v>
      </c>
      <c r="B2364" s="53" t="s">
        <v>482</v>
      </c>
      <c r="C2364" s="54" t="s">
        <v>324</v>
      </c>
      <c r="D2364" s="55">
        <v>0.39</v>
      </c>
    </row>
    <row r="2365" spans="1:4" x14ac:dyDescent="0.2">
      <c r="A2365" s="52">
        <v>92</v>
      </c>
      <c r="B2365" s="53" t="s">
        <v>483</v>
      </c>
      <c r="C2365" s="54" t="s">
        <v>304</v>
      </c>
      <c r="D2365" s="55">
        <v>1</v>
      </c>
    </row>
    <row r="2366" spans="1:4" ht="24" x14ac:dyDescent="0.2">
      <c r="A2366" s="52">
        <v>93</v>
      </c>
      <c r="B2366" s="53" t="s">
        <v>484</v>
      </c>
      <c r="C2366" s="54" t="s">
        <v>485</v>
      </c>
      <c r="D2366" s="55">
        <v>0.1</v>
      </c>
    </row>
    <row r="2367" spans="1:4" x14ac:dyDescent="0.2">
      <c r="A2367" s="52">
        <v>94</v>
      </c>
      <c r="B2367" s="53" t="s">
        <v>486</v>
      </c>
      <c r="C2367" s="54" t="s">
        <v>485</v>
      </c>
      <c r="D2367" s="55">
        <v>0.01</v>
      </c>
    </row>
    <row r="2368" spans="1:4" x14ac:dyDescent="0.2">
      <c r="A2368" s="52">
        <v>95</v>
      </c>
      <c r="B2368" s="53" t="s">
        <v>487</v>
      </c>
      <c r="C2368" s="54" t="s">
        <v>485</v>
      </c>
      <c r="D2368" s="55">
        <v>0.09</v>
      </c>
    </row>
    <row r="2369" spans="1:4" x14ac:dyDescent="0.2">
      <c r="A2369" s="52">
        <v>96</v>
      </c>
      <c r="B2369" s="53" t="s">
        <v>488</v>
      </c>
      <c r="C2369" s="54" t="s">
        <v>485</v>
      </c>
      <c r="D2369" s="55">
        <v>0.04</v>
      </c>
    </row>
    <row r="2370" spans="1:4" x14ac:dyDescent="0.2">
      <c r="A2370" s="52">
        <v>97</v>
      </c>
      <c r="B2370" s="53" t="s">
        <v>489</v>
      </c>
      <c r="C2370" s="54" t="s">
        <v>485</v>
      </c>
      <c r="D2370" s="55">
        <v>0.08</v>
      </c>
    </row>
    <row r="2371" spans="1:4" x14ac:dyDescent="0.2">
      <c r="A2371" s="52">
        <v>98</v>
      </c>
      <c r="B2371" s="53" t="s">
        <v>490</v>
      </c>
      <c r="C2371" s="54" t="s">
        <v>485</v>
      </c>
      <c r="D2371" s="55">
        <v>0.01</v>
      </c>
    </row>
    <row r="2372" spans="1:4" x14ac:dyDescent="0.2">
      <c r="A2372" s="52">
        <v>99</v>
      </c>
      <c r="B2372" s="53" t="s">
        <v>491</v>
      </c>
      <c r="C2372" s="54" t="s">
        <v>485</v>
      </c>
      <c r="D2372" s="55">
        <v>7.0000000000000007E-2</v>
      </c>
    </row>
    <row r="2373" spans="1:4" x14ac:dyDescent="0.2">
      <c r="A2373" s="52">
        <v>100</v>
      </c>
      <c r="B2373" s="53" t="s">
        <v>492</v>
      </c>
      <c r="C2373" s="54" t="s">
        <v>485</v>
      </c>
      <c r="D2373" s="55">
        <v>0.35</v>
      </c>
    </row>
    <row r="2374" spans="1:4" x14ac:dyDescent="0.2">
      <c r="A2374" s="52">
        <v>101</v>
      </c>
      <c r="B2374" s="53" t="s">
        <v>493</v>
      </c>
      <c r="C2374" s="54" t="s">
        <v>485</v>
      </c>
      <c r="D2374" s="55">
        <v>0.02</v>
      </c>
    </row>
    <row r="2375" spans="1:4" x14ac:dyDescent="0.2">
      <c r="A2375" s="52">
        <v>102</v>
      </c>
      <c r="B2375" s="53" t="s">
        <v>494</v>
      </c>
      <c r="C2375" s="54" t="s">
        <v>495</v>
      </c>
      <c r="D2375" s="55">
        <v>0.01</v>
      </c>
    </row>
    <row r="2376" spans="1:4" ht="24" x14ac:dyDescent="0.2">
      <c r="A2376" s="52">
        <v>103</v>
      </c>
      <c r="B2376" s="53" t="s">
        <v>496</v>
      </c>
      <c r="C2376" s="54" t="s">
        <v>324</v>
      </c>
      <c r="D2376" s="55">
        <v>0.69</v>
      </c>
    </row>
    <row r="2377" spans="1:4" ht="24" x14ac:dyDescent="0.2">
      <c r="A2377" s="52">
        <v>104</v>
      </c>
      <c r="B2377" s="53" t="s">
        <v>497</v>
      </c>
      <c r="C2377" s="54" t="s">
        <v>324</v>
      </c>
      <c r="D2377" s="55">
        <v>0.69</v>
      </c>
    </row>
    <row r="2378" spans="1:4" ht="24" x14ac:dyDescent="0.2">
      <c r="A2378" s="52">
        <v>105</v>
      </c>
      <c r="B2378" s="53" t="s">
        <v>498</v>
      </c>
      <c r="C2378" s="54" t="s">
        <v>324</v>
      </c>
      <c r="D2378" s="55">
        <v>5.19</v>
      </c>
    </row>
    <row r="2379" spans="1:4" ht="24.75" thickBot="1" x14ac:dyDescent="0.25">
      <c r="A2379" s="52">
        <v>106</v>
      </c>
      <c r="B2379" s="53" t="s">
        <v>482</v>
      </c>
      <c r="C2379" s="54" t="s">
        <v>324</v>
      </c>
      <c r="D2379" s="55">
        <v>0.64</v>
      </c>
    </row>
    <row r="2380" spans="1:4" x14ac:dyDescent="0.2">
      <c r="A2380" s="45"/>
      <c r="B2380" s="45"/>
      <c r="C2380" s="45"/>
      <c r="D2380" s="45"/>
    </row>
    <row r="2381" spans="1:4" x14ac:dyDescent="0.2">
      <c r="A2381" s="42"/>
      <c r="B2381" s="104" t="s">
        <v>499</v>
      </c>
      <c r="C2381" s="104"/>
      <c r="D2381" s="104"/>
    </row>
    <row r="2382" spans="1:4" ht="13.5" thickBot="1" x14ac:dyDescent="0.25">
      <c r="A2382" s="44"/>
      <c r="B2382" s="44"/>
      <c r="C2382" s="44"/>
      <c r="D2382" s="44"/>
    </row>
    <row r="2383" spans="1:4" ht="24" x14ac:dyDescent="0.2">
      <c r="A2383" s="46">
        <v>107</v>
      </c>
      <c r="B2383" s="47" t="s">
        <v>576</v>
      </c>
      <c r="C2383" s="48" t="s">
        <v>324</v>
      </c>
      <c r="D2383" s="49">
        <v>0.8</v>
      </c>
    </row>
    <row r="2384" spans="1:4" x14ac:dyDescent="0.2">
      <c r="A2384" s="52">
        <v>108</v>
      </c>
      <c r="B2384" s="53" t="s">
        <v>500</v>
      </c>
      <c r="C2384" s="54" t="s">
        <v>456</v>
      </c>
      <c r="D2384" s="55">
        <v>0.3</v>
      </c>
    </row>
    <row r="2385" spans="1:4" ht="13.5" thickBot="1" x14ac:dyDescent="0.25">
      <c r="A2385" s="52">
        <v>109</v>
      </c>
      <c r="B2385" s="53" t="s">
        <v>501</v>
      </c>
      <c r="C2385" s="54" t="s">
        <v>324</v>
      </c>
      <c r="D2385" s="55">
        <v>0.4</v>
      </c>
    </row>
    <row r="2386" spans="1:4" x14ac:dyDescent="0.2">
      <c r="A2386" s="45"/>
      <c r="B2386" s="45"/>
      <c r="C2386" s="45"/>
      <c r="D2386" s="45"/>
    </row>
    <row r="2387" spans="1:4" x14ac:dyDescent="0.2">
      <c r="A2387" s="42"/>
      <c r="B2387" s="104" t="s">
        <v>305</v>
      </c>
      <c r="C2387" s="104"/>
      <c r="D2387" s="104"/>
    </row>
    <row r="2388" spans="1:4" ht="13.5" thickBot="1" x14ac:dyDescent="0.25">
      <c r="A2388" s="44"/>
      <c r="B2388" s="44"/>
      <c r="C2388" s="44"/>
      <c r="D2388" s="44"/>
    </row>
    <row r="2389" spans="1:4" ht="22.5" x14ac:dyDescent="0.2">
      <c r="A2389" s="46">
        <v>110</v>
      </c>
      <c r="B2389" s="47" t="s">
        <v>502</v>
      </c>
      <c r="C2389" s="48" t="s">
        <v>503</v>
      </c>
      <c r="D2389" s="49">
        <v>0.24</v>
      </c>
    </row>
    <row r="2390" spans="1:4" ht="22.5" x14ac:dyDescent="0.2">
      <c r="A2390" s="52">
        <v>111</v>
      </c>
      <c r="B2390" s="53" t="s">
        <v>504</v>
      </c>
      <c r="C2390" s="54" t="s">
        <v>505</v>
      </c>
      <c r="D2390" s="55">
        <v>0.2</v>
      </c>
    </row>
    <row r="2391" spans="1:4" ht="22.5" x14ac:dyDescent="0.2">
      <c r="A2391" s="52">
        <v>112</v>
      </c>
      <c r="B2391" s="53" t="s">
        <v>414</v>
      </c>
      <c r="C2391" s="54" t="s">
        <v>362</v>
      </c>
      <c r="D2391" s="55">
        <v>8.0000000000000002E-3</v>
      </c>
    </row>
    <row r="2392" spans="1:4" ht="24" x14ac:dyDescent="0.2">
      <c r="A2392" s="52">
        <v>113</v>
      </c>
      <c r="B2392" s="53" t="s">
        <v>506</v>
      </c>
      <c r="C2392" s="54" t="s">
        <v>321</v>
      </c>
      <c r="D2392" s="55">
        <v>0.06</v>
      </c>
    </row>
    <row r="2393" spans="1:4" ht="24" x14ac:dyDescent="0.2">
      <c r="A2393" s="52">
        <v>114</v>
      </c>
      <c r="B2393" s="53" t="s">
        <v>507</v>
      </c>
      <c r="C2393" s="54" t="s">
        <v>18</v>
      </c>
      <c r="D2393" s="55">
        <v>6.0000000000000001E-3</v>
      </c>
    </row>
    <row r="2394" spans="1:4" ht="24" x14ac:dyDescent="0.2">
      <c r="A2394" s="52">
        <v>115</v>
      </c>
      <c r="B2394" s="53" t="s">
        <v>508</v>
      </c>
      <c r="C2394" s="54" t="s">
        <v>18</v>
      </c>
      <c r="D2394" s="55">
        <v>5.0000000000000001E-3</v>
      </c>
    </row>
    <row r="2395" spans="1:4" ht="23.25" thickBot="1" x14ac:dyDescent="0.25">
      <c r="A2395" s="52">
        <v>116</v>
      </c>
      <c r="B2395" s="53" t="s">
        <v>509</v>
      </c>
      <c r="C2395" s="54" t="s">
        <v>228</v>
      </c>
      <c r="D2395" s="55">
        <v>0.01</v>
      </c>
    </row>
    <row r="2396" spans="1:4" x14ac:dyDescent="0.2">
      <c r="A2396" s="45"/>
      <c r="B2396" s="45"/>
      <c r="C2396" s="45"/>
      <c r="D2396" s="45"/>
    </row>
    <row r="2397" spans="1:4" ht="12.75" customHeight="1" x14ac:dyDescent="0.2">
      <c r="A2397" s="56"/>
      <c r="B2397" s="103" t="s">
        <v>513</v>
      </c>
      <c r="C2397" s="103"/>
      <c r="D2397" s="103"/>
    </row>
    <row r="2398" spans="1:4" x14ac:dyDescent="0.2">
      <c r="A2398" s="44"/>
      <c r="B2398" s="44"/>
      <c r="C2398" s="44"/>
      <c r="D2398" s="44"/>
    </row>
    <row r="2399" spans="1:4" x14ac:dyDescent="0.2">
      <c r="A2399" s="42"/>
      <c r="B2399" s="104" t="s">
        <v>306</v>
      </c>
      <c r="C2399" s="104"/>
      <c r="D2399" s="104"/>
    </row>
    <row r="2400" spans="1:4" ht="13.5" thickBot="1" x14ac:dyDescent="0.25">
      <c r="A2400" s="44"/>
      <c r="B2400" s="44"/>
      <c r="C2400" s="44"/>
      <c r="D2400" s="44"/>
    </row>
    <row r="2401" spans="1:4" x14ac:dyDescent="0.2">
      <c r="A2401" s="46">
        <v>117</v>
      </c>
      <c r="B2401" s="47" t="s">
        <v>450</v>
      </c>
      <c r="C2401" s="48" t="s">
        <v>304</v>
      </c>
      <c r="D2401" s="49">
        <v>1</v>
      </c>
    </row>
    <row r="2402" spans="1:4" x14ac:dyDescent="0.2">
      <c r="A2402" s="52">
        <v>118</v>
      </c>
      <c r="B2402" s="53" t="s">
        <v>480</v>
      </c>
      <c r="C2402" s="54" t="s">
        <v>304</v>
      </c>
      <c r="D2402" s="55">
        <v>12</v>
      </c>
    </row>
    <row r="2403" spans="1:4" x14ac:dyDescent="0.2">
      <c r="A2403" s="52">
        <v>119</v>
      </c>
      <c r="B2403" s="53" t="s">
        <v>481</v>
      </c>
      <c r="C2403" s="54" t="s">
        <v>324</v>
      </c>
      <c r="D2403" s="55">
        <v>1.32E-3</v>
      </c>
    </row>
    <row r="2404" spans="1:4" ht="24" x14ac:dyDescent="0.2">
      <c r="A2404" s="52">
        <v>120</v>
      </c>
      <c r="B2404" s="53" t="s">
        <v>482</v>
      </c>
      <c r="C2404" s="54" t="s">
        <v>324</v>
      </c>
      <c r="D2404" s="55">
        <v>0.39</v>
      </c>
    </row>
    <row r="2405" spans="1:4" x14ac:dyDescent="0.2">
      <c r="A2405" s="52">
        <v>121</v>
      </c>
      <c r="B2405" s="53" t="s">
        <v>483</v>
      </c>
      <c r="C2405" s="54" t="s">
        <v>304</v>
      </c>
      <c r="D2405" s="55">
        <v>1</v>
      </c>
    </row>
    <row r="2406" spans="1:4" ht="24" x14ac:dyDescent="0.2">
      <c r="A2406" s="52">
        <v>122</v>
      </c>
      <c r="B2406" s="53" t="s">
        <v>484</v>
      </c>
      <c r="C2406" s="54" t="s">
        <v>485</v>
      </c>
      <c r="D2406" s="55">
        <v>0.1</v>
      </c>
    </row>
    <row r="2407" spans="1:4" x14ac:dyDescent="0.2">
      <c r="A2407" s="52">
        <v>123</v>
      </c>
      <c r="B2407" s="53" t="s">
        <v>486</v>
      </c>
      <c r="C2407" s="54" t="s">
        <v>485</v>
      </c>
      <c r="D2407" s="55">
        <v>0.01</v>
      </c>
    </row>
    <row r="2408" spans="1:4" x14ac:dyDescent="0.2">
      <c r="A2408" s="52">
        <v>124</v>
      </c>
      <c r="B2408" s="53" t="s">
        <v>487</v>
      </c>
      <c r="C2408" s="54" t="s">
        <v>485</v>
      </c>
      <c r="D2408" s="55">
        <v>0.09</v>
      </c>
    </row>
    <row r="2409" spans="1:4" x14ac:dyDescent="0.2">
      <c r="A2409" s="52">
        <v>125</v>
      </c>
      <c r="B2409" s="53" t="s">
        <v>488</v>
      </c>
      <c r="C2409" s="54" t="s">
        <v>485</v>
      </c>
      <c r="D2409" s="55">
        <v>0.04</v>
      </c>
    </row>
    <row r="2410" spans="1:4" x14ac:dyDescent="0.2">
      <c r="A2410" s="52">
        <v>126</v>
      </c>
      <c r="B2410" s="53" t="s">
        <v>489</v>
      </c>
      <c r="C2410" s="54" t="s">
        <v>485</v>
      </c>
      <c r="D2410" s="55">
        <v>0.08</v>
      </c>
    </row>
    <row r="2411" spans="1:4" x14ac:dyDescent="0.2">
      <c r="A2411" s="52">
        <v>127</v>
      </c>
      <c r="B2411" s="53" t="s">
        <v>490</v>
      </c>
      <c r="C2411" s="54" t="s">
        <v>485</v>
      </c>
      <c r="D2411" s="55">
        <v>0.01</v>
      </c>
    </row>
    <row r="2412" spans="1:4" x14ac:dyDescent="0.2">
      <c r="A2412" s="52">
        <v>128</v>
      </c>
      <c r="B2412" s="53" t="s">
        <v>491</v>
      </c>
      <c r="C2412" s="54" t="s">
        <v>485</v>
      </c>
      <c r="D2412" s="55">
        <v>7.0000000000000007E-2</v>
      </c>
    </row>
    <row r="2413" spans="1:4" x14ac:dyDescent="0.2">
      <c r="A2413" s="52">
        <v>129</v>
      </c>
      <c r="B2413" s="53" t="s">
        <v>492</v>
      </c>
      <c r="C2413" s="54" t="s">
        <v>485</v>
      </c>
      <c r="D2413" s="55">
        <v>0.35</v>
      </c>
    </row>
    <row r="2414" spans="1:4" x14ac:dyDescent="0.2">
      <c r="A2414" s="52">
        <v>130</v>
      </c>
      <c r="B2414" s="53" t="s">
        <v>493</v>
      </c>
      <c r="C2414" s="54" t="s">
        <v>485</v>
      </c>
      <c r="D2414" s="55">
        <v>0.02</v>
      </c>
    </row>
    <row r="2415" spans="1:4" x14ac:dyDescent="0.2">
      <c r="A2415" s="52">
        <v>131</v>
      </c>
      <c r="B2415" s="53" t="s">
        <v>494</v>
      </c>
      <c r="C2415" s="54" t="s">
        <v>495</v>
      </c>
      <c r="D2415" s="55">
        <v>0.01</v>
      </c>
    </row>
    <row r="2416" spans="1:4" ht="24" x14ac:dyDescent="0.2">
      <c r="A2416" s="52">
        <v>132</v>
      </c>
      <c r="B2416" s="53" t="s">
        <v>496</v>
      </c>
      <c r="C2416" s="54" t="s">
        <v>324</v>
      </c>
      <c r="D2416" s="55">
        <v>0.69</v>
      </c>
    </row>
    <row r="2417" spans="1:4" ht="24" x14ac:dyDescent="0.2">
      <c r="A2417" s="52">
        <v>133</v>
      </c>
      <c r="B2417" s="53" t="s">
        <v>497</v>
      </c>
      <c r="C2417" s="54" t="s">
        <v>324</v>
      </c>
      <c r="D2417" s="55">
        <v>0.69</v>
      </c>
    </row>
    <row r="2418" spans="1:4" ht="24" x14ac:dyDescent="0.2">
      <c r="A2418" s="52">
        <v>134</v>
      </c>
      <c r="B2418" s="53" t="s">
        <v>498</v>
      </c>
      <c r="C2418" s="54" t="s">
        <v>324</v>
      </c>
      <c r="D2418" s="55">
        <v>5.19</v>
      </c>
    </row>
    <row r="2419" spans="1:4" ht="24.75" thickBot="1" x14ac:dyDescent="0.25">
      <c r="A2419" s="52">
        <v>135</v>
      </c>
      <c r="B2419" s="53" t="s">
        <v>482</v>
      </c>
      <c r="C2419" s="54" t="s">
        <v>324</v>
      </c>
      <c r="D2419" s="55">
        <v>0.64</v>
      </c>
    </row>
    <row r="2420" spans="1:4" x14ac:dyDescent="0.2">
      <c r="A2420" s="45"/>
      <c r="B2420" s="45"/>
      <c r="C2420" s="45"/>
      <c r="D2420" s="45"/>
    </row>
    <row r="2421" spans="1:4" x14ac:dyDescent="0.2">
      <c r="A2421" s="42"/>
      <c r="B2421" s="104" t="s">
        <v>499</v>
      </c>
      <c r="C2421" s="104"/>
      <c r="D2421" s="104"/>
    </row>
    <row r="2422" spans="1:4" ht="13.5" thickBot="1" x14ac:dyDescent="0.25">
      <c r="A2422" s="44"/>
      <c r="B2422" s="44"/>
      <c r="C2422" s="44"/>
      <c r="D2422" s="44"/>
    </row>
    <row r="2423" spans="1:4" ht="24" x14ac:dyDescent="0.2">
      <c r="A2423" s="46">
        <v>136</v>
      </c>
      <c r="B2423" s="47" t="s">
        <v>576</v>
      </c>
      <c r="C2423" s="48" t="s">
        <v>324</v>
      </c>
      <c r="D2423" s="49">
        <v>0.8</v>
      </c>
    </row>
    <row r="2424" spans="1:4" x14ac:dyDescent="0.2">
      <c r="A2424" s="52">
        <v>137</v>
      </c>
      <c r="B2424" s="53" t="s">
        <v>500</v>
      </c>
      <c r="C2424" s="54" t="s">
        <v>456</v>
      </c>
      <c r="D2424" s="55">
        <v>0.3</v>
      </c>
    </row>
    <row r="2425" spans="1:4" ht="13.5" thickBot="1" x14ac:dyDescent="0.25">
      <c r="A2425" s="52">
        <v>138</v>
      </c>
      <c r="B2425" s="53" t="s">
        <v>501</v>
      </c>
      <c r="C2425" s="54" t="s">
        <v>324</v>
      </c>
      <c r="D2425" s="55">
        <v>0.55000000000000004</v>
      </c>
    </row>
    <row r="2426" spans="1:4" x14ac:dyDescent="0.2">
      <c r="A2426" s="45"/>
      <c r="B2426" s="45"/>
      <c r="C2426" s="45"/>
      <c r="D2426" s="45"/>
    </row>
    <row r="2427" spans="1:4" x14ac:dyDescent="0.2">
      <c r="A2427" s="42"/>
      <c r="B2427" s="104" t="s">
        <v>305</v>
      </c>
      <c r="C2427" s="104"/>
      <c r="D2427" s="104"/>
    </row>
    <row r="2428" spans="1:4" ht="13.5" thickBot="1" x14ac:dyDescent="0.25">
      <c r="A2428" s="44"/>
      <c r="B2428" s="44"/>
      <c r="C2428" s="44"/>
      <c r="D2428" s="44"/>
    </row>
    <row r="2429" spans="1:4" ht="22.5" x14ac:dyDescent="0.2">
      <c r="A2429" s="46">
        <v>139</v>
      </c>
      <c r="B2429" s="47" t="s">
        <v>502</v>
      </c>
      <c r="C2429" s="48" t="s">
        <v>503</v>
      </c>
      <c r="D2429" s="49">
        <v>0.24</v>
      </c>
    </row>
    <row r="2430" spans="1:4" ht="22.5" x14ac:dyDescent="0.2">
      <c r="A2430" s="52">
        <v>140</v>
      </c>
      <c r="B2430" s="53" t="s">
        <v>504</v>
      </c>
      <c r="C2430" s="54" t="s">
        <v>505</v>
      </c>
      <c r="D2430" s="55">
        <v>0.2</v>
      </c>
    </row>
    <row r="2431" spans="1:4" ht="22.5" x14ac:dyDescent="0.2">
      <c r="A2431" s="52">
        <v>141</v>
      </c>
      <c r="B2431" s="53" t="s">
        <v>414</v>
      </c>
      <c r="C2431" s="54" t="s">
        <v>362</v>
      </c>
      <c r="D2431" s="55">
        <v>8.0000000000000002E-3</v>
      </c>
    </row>
    <row r="2432" spans="1:4" ht="24" x14ac:dyDescent="0.2">
      <c r="A2432" s="52">
        <v>142</v>
      </c>
      <c r="B2432" s="53" t="s">
        <v>506</v>
      </c>
      <c r="C2432" s="54" t="s">
        <v>321</v>
      </c>
      <c r="D2432" s="55">
        <v>0.06</v>
      </c>
    </row>
    <row r="2433" spans="1:4" ht="24" x14ac:dyDescent="0.2">
      <c r="A2433" s="52">
        <v>143</v>
      </c>
      <c r="B2433" s="53" t="s">
        <v>507</v>
      </c>
      <c r="C2433" s="54" t="s">
        <v>18</v>
      </c>
      <c r="D2433" s="55">
        <v>8.9999999999999993E-3</v>
      </c>
    </row>
    <row r="2434" spans="1:4" ht="24" x14ac:dyDescent="0.2">
      <c r="A2434" s="52">
        <v>144</v>
      </c>
      <c r="B2434" s="53" t="s">
        <v>508</v>
      </c>
      <c r="C2434" s="54" t="s">
        <v>18</v>
      </c>
      <c r="D2434" s="55">
        <v>8.0000000000000002E-3</v>
      </c>
    </row>
    <row r="2435" spans="1:4" ht="23.25" thickBot="1" x14ac:dyDescent="0.25">
      <c r="A2435" s="52">
        <v>145</v>
      </c>
      <c r="B2435" s="53" t="s">
        <v>509</v>
      </c>
      <c r="C2435" s="54" t="s">
        <v>228</v>
      </c>
      <c r="D2435" s="55">
        <v>0.01</v>
      </c>
    </row>
    <row r="2436" spans="1:4" x14ac:dyDescent="0.2">
      <c r="A2436" s="45"/>
      <c r="B2436" s="45"/>
      <c r="C2436" s="45"/>
      <c r="D2436" s="45"/>
    </row>
    <row r="2437" spans="1:4" ht="12.75" customHeight="1" x14ac:dyDescent="0.2">
      <c r="A2437" s="56"/>
      <c r="B2437" s="103" t="s">
        <v>514</v>
      </c>
      <c r="C2437" s="103"/>
      <c r="D2437" s="103"/>
    </row>
    <row r="2438" spans="1:4" x14ac:dyDescent="0.2">
      <c r="A2438" s="44"/>
      <c r="B2438" s="44"/>
      <c r="C2438" s="44"/>
      <c r="D2438" s="44"/>
    </row>
    <row r="2439" spans="1:4" x14ac:dyDescent="0.2">
      <c r="A2439" s="42"/>
      <c r="B2439" s="104" t="s">
        <v>306</v>
      </c>
      <c r="C2439" s="104"/>
      <c r="D2439" s="104"/>
    </row>
    <row r="2440" spans="1:4" ht="13.5" thickBot="1" x14ac:dyDescent="0.25">
      <c r="A2440" s="44"/>
      <c r="B2440" s="44"/>
      <c r="C2440" s="44"/>
      <c r="D2440" s="44"/>
    </row>
    <row r="2441" spans="1:4" x14ac:dyDescent="0.2">
      <c r="A2441" s="46">
        <v>146</v>
      </c>
      <c r="B2441" s="47" t="s">
        <v>450</v>
      </c>
      <c r="C2441" s="48" t="s">
        <v>304</v>
      </c>
      <c r="D2441" s="49">
        <v>1</v>
      </c>
    </row>
    <row r="2442" spans="1:4" x14ac:dyDescent="0.2">
      <c r="A2442" s="52">
        <v>147</v>
      </c>
      <c r="B2442" s="53" t="s">
        <v>480</v>
      </c>
      <c r="C2442" s="54" t="s">
        <v>304</v>
      </c>
      <c r="D2442" s="55">
        <v>12</v>
      </c>
    </row>
    <row r="2443" spans="1:4" x14ac:dyDescent="0.2">
      <c r="A2443" s="52">
        <v>148</v>
      </c>
      <c r="B2443" s="53" t="s">
        <v>481</v>
      </c>
      <c r="C2443" s="54" t="s">
        <v>324</v>
      </c>
      <c r="D2443" s="55">
        <v>1.32E-3</v>
      </c>
    </row>
    <row r="2444" spans="1:4" ht="24" x14ac:dyDescent="0.2">
      <c r="A2444" s="52">
        <v>149</v>
      </c>
      <c r="B2444" s="53" t="s">
        <v>482</v>
      </c>
      <c r="C2444" s="54" t="s">
        <v>324</v>
      </c>
      <c r="D2444" s="55">
        <v>0.39</v>
      </c>
    </row>
    <row r="2445" spans="1:4" x14ac:dyDescent="0.2">
      <c r="A2445" s="52">
        <v>150</v>
      </c>
      <c r="B2445" s="53" t="s">
        <v>483</v>
      </c>
      <c r="C2445" s="54" t="s">
        <v>304</v>
      </c>
      <c r="D2445" s="55">
        <v>1</v>
      </c>
    </row>
    <row r="2446" spans="1:4" ht="24" x14ac:dyDescent="0.2">
      <c r="A2446" s="52">
        <v>151</v>
      </c>
      <c r="B2446" s="53" t="s">
        <v>484</v>
      </c>
      <c r="C2446" s="54" t="s">
        <v>485</v>
      </c>
      <c r="D2446" s="55">
        <v>0.1</v>
      </c>
    </row>
    <row r="2447" spans="1:4" x14ac:dyDescent="0.2">
      <c r="A2447" s="52">
        <v>152</v>
      </c>
      <c r="B2447" s="53" t="s">
        <v>486</v>
      </c>
      <c r="C2447" s="54" t="s">
        <v>485</v>
      </c>
      <c r="D2447" s="55">
        <v>0.01</v>
      </c>
    </row>
    <row r="2448" spans="1:4" x14ac:dyDescent="0.2">
      <c r="A2448" s="52">
        <v>153</v>
      </c>
      <c r="B2448" s="53" t="s">
        <v>487</v>
      </c>
      <c r="C2448" s="54" t="s">
        <v>485</v>
      </c>
      <c r="D2448" s="55">
        <v>0.09</v>
      </c>
    </row>
    <row r="2449" spans="1:4" x14ac:dyDescent="0.2">
      <c r="A2449" s="52">
        <v>154</v>
      </c>
      <c r="B2449" s="53" t="s">
        <v>488</v>
      </c>
      <c r="C2449" s="54" t="s">
        <v>485</v>
      </c>
      <c r="D2449" s="55">
        <v>0.04</v>
      </c>
    </row>
    <row r="2450" spans="1:4" x14ac:dyDescent="0.2">
      <c r="A2450" s="52">
        <v>155</v>
      </c>
      <c r="B2450" s="53" t="s">
        <v>489</v>
      </c>
      <c r="C2450" s="54" t="s">
        <v>485</v>
      </c>
      <c r="D2450" s="55">
        <v>0.08</v>
      </c>
    </row>
    <row r="2451" spans="1:4" x14ac:dyDescent="0.2">
      <c r="A2451" s="52">
        <v>156</v>
      </c>
      <c r="B2451" s="53" t="s">
        <v>490</v>
      </c>
      <c r="C2451" s="54" t="s">
        <v>485</v>
      </c>
      <c r="D2451" s="55">
        <v>0.01</v>
      </c>
    </row>
    <row r="2452" spans="1:4" x14ac:dyDescent="0.2">
      <c r="A2452" s="52">
        <v>157</v>
      </c>
      <c r="B2452" s="53" t="s">
        <v>491</v>
      </c>
      <c r="C2452" s="54" t="s">
        <v>485</v>
      </c>
      <c r="D2452" s="55">
        <v>7.0000000000000007E-2</v>
      </c>
    </row>
    <row r="2453" spans="1:4" x14ac:dyDescent="0.2">
      <c r="A2453" s="52">
        <v>158</v>
      </c>
      <c r="B2453" s="53" t="s">
        <v>492</v>
      </c>
      <c r="C2453" s="54" t="s">
        <v>485</v>
      </c>
      <c r="D2453" s="55">
        <v>0.35</v>
      </c>
    </row>
    <row r="2454" spans="1:4" x14ac:dyDescent="0.2">
      <c r="A2454" s="52">
        <v>159</v>
      </c>
      <c r="B2454" s="53" t="s">
        <v>493</v>
      </c>
      <c r="C2454" s="54" t="s">
        <v>485</v>
      </c>
      <c r="D2454" s="55">
        <v>0.02</v>
      </c>
    </row>
    <row r="2455" spans="1:4" x14ac:dyDescent="0.2">
      <c r="A2455" s="52">
        <v>160</v>
      </c>
      <c r="B2455" s="53" t="s">
        <v>494</v>
      </c>
      <c r="C2455" s="54" t="s">
        <v>495</v>
      </c>
      <c r="D2455" s="55">
        <v>0.01</v>
      </c>
    </row>
    <row r="2456" spans="1:4" ht="24" x14ac:dyDescent="0.2">
      <c r="A2456" s="52">
        <v>161</v>
      </c>
      <c r="B2456" s="53" t="s">
        <v>496</v>
      </c>
      <c r="C2456" s="54" t="s">
        <v>324</v>
      </c>
      <c r="D2456" s="55">
        <v>0.69</v>
      </c>
    </row>
    <row r="2457" spans="1:4" ht="24" x14ac:dyDescent="0.2">
      <c r="A2457" s="52">
        <v>162</v>
      </c>
      <c r="B2457" s="53" t="s">
        <v>497</v>
      </c>
      <c r="C2457" s="54" t="s">
        <v>324</v>
      </c>
      <c r="D2457" s="55">
        <v>0.69</v>
      </c>
    </row>
    <row r="2458" spans="1:4" ht="24" x14ac:dyDescent="0.2">
      <c r="A2458" s="52">
        <v>163</v>
      </c>
      <c r="B2458" s="53" t="s">
        <v>498</v>
      </c>
      <c r="C2458" s="54" t="s">
        <v>324</v>
      </c>
      <c r="D2458" s="55">
        <v>5.19</v>
      </c>
    </row>
    <row r="2459" spans="1:4" ht="24.75" thickBot="1" x14ac:dyDescent="0.25">
      <c r="A2459" s="52">
        <v>164</v>
      </c>
      <c r="B2459" s="53" t="s">
        <v>482</v>
      </c>
      <c r="C2459" s="54" t="s">
        <v>324</v>
      </c>
      <c r="D2459" s="55">
        <v>0.64</v>
      </c>
    </row>
    <row r="2460" spans="1:4" x14ac:dyDescent="0.2">
      <c r="A2460" s="45"/>
      <c r="B2460" s="45"/>
      <c r="C2460" s="45"/>
      <c r="D2460" s="45"/>
    </row>
    <row r="2461" spans="1:4" x14ac:dyDescent="0.2">
      <c r="A2461" s="42"/>
      <c r="B2461" s="104" t="s">
        <v>499</v>
      </c>
      <c r="C2461" s="104"/>
      <c r="D2461" s="104"/>
    </row>
    <row r="2462" spans="1:4" ht="13.5" thickBot="1" x14ac:dyDescent="0.25">
      <c r="A2462" s="44"/>
      <c r="B2462" s="44"/>
      <c r="C2462" s="44"/>
      <c r="D2462" s="44"/>
    </row>
    <row r="2463" spans="1:4" ht="24" x14ac:dyDescent="0.2">
      <c r="A2463" s="46">
        <v>165</v>
      </c>
      <c r="B2463" s="47" t="s">
        <v>575</v>
      </c>
      <c r="C2463" s="48" t="s">
        <v>324</v>
      </c>
      <c r="D2463" s="49">
        <v>0.8</v>
      </c>
    </row>
    <row r="2464" spans="1:4" x14ac:dyDescent="0.2">
      <c r="A2464" s="52">
        <v>166</v>
      </c>
      <c r="B2464" s="53" t="s">
        <v>500</v>
      </c>
      <c r="C2464" s="54" t="s">
        <v>456</v>
      </c>
      <c r="D2464" s="55">
        <v>0.3</v>
      </c>
    </row>
    <row r="2465" spans="1:4" ht="13.5" thickBot="1" x14ac:dyDescent="0.25">
      <c r="A2465" s="52">
        <v>167</v>
      </c>
      <c r="B2465" s="53" t="s">
        <v>501</v>
      </c>
      <c r="C2465" s="54" t="s">
        <v>324</v>
      </c>
      <c r="D2465" s="55">
        <v>0.4</v>
      </c>
    </row>
    <row r="2466" spans="1:4" x14ac:dyDescent="0.2">
      <c r="A2466" s="45"/>
      <c r="B2466" s="45"/>
      <c r="C2466" s="45"/>
      <c r="D2466" s="45"/>
    </row>
    <row r="2467" spans="1:4" x14ac:dyDescent="0.2">
      <c r="A2467" s="42"/>
      <c r="B2467" s="104" t="s">
        <v>305</v>
      </c>
      <c r="C2467" s="104"/>
      <c r="D2467" s="104"/>
    </row>
    <row r="2468" spans="1:4" ht="13.5" thickBot="1" x14ac:dyDescent="0.25">
      <c r="A2468" s="44"/>
      <c r="B2468" s="44"/>
      <c r="C2468" s="44"/>
      <c r="D2468" s="44"/>
    </row>
    <row r="2469" spans="1:4" ht="22.5" x14ac:dyDescent="0.2">
      <c r="A2469" s="46">
        <v>168</v>
      </c>
      <c r="B2469" s="47" t="s">
        <v>502</v>
      </c>
      <c r="C2469" s="48" t="s">
        <v>503</v>
      </c>
      <c r="D2469" s="49">
        <v>0.24</v>
      </c>
    </row>
    <row r="2470" spans="1:4" ht="22.5" x14ac:dyDescent="0.2">
      <c r="A2470" s="52">
        <v>169</v>
      </c>
      <c r="B2470" s="53" t="s">
        <v>504</v>
      </c>
      <c r="C2470" s="54" t="s">
        <v>505</v>
      </c>
      <c r="D2470" s="55">
        <v>0.2</v>
      </c>
    </row>
    <row r="2471" spans="1:4" ht="22.5" x14ac:dyDescent="0.2">
      <c r="A2471" s="52">
        <v>170</v>
      </c>
      <c r="B2471" s="53" t="s">
        <v>414</v>
      </c>
      <c r="C2471" s="54" t="s">
        <v>362</v>
      </c>
      <c r="D2471" s="55">
        <v>8.0000000000000002E-3</v>
      </c>
    </row>
    <row r="2472" spans="1:4" ht="24" x14ac:dyDescent="0.2">
      <c r="A2472" s="52">
        <v>171</v>
      </c>
      <c r="B2472" s="53" t="s">
        <v>506</v>
      </c>
      <c r="C2472" s="54" t="s">
        <v>321</v>
      </c>
      <c r="D2472" s="55">
        <v>0.06</v>
      </c>
    </row>
    <row r="2473" spans="1:4" ht="33" customHeight="1" x14ac:dyDescent="0.2">
      <c r="A2473" s="52">
        <v>172</v>
      </c>
      <c r="B2473" s="53" t="s">
        <v>507</v>
      </c>
      <c r="C2473" s="54" t="s">
        <v>18</v>
      </c>
      <c r="D2473" s="55">
        <v>6.0000000000000001E-3</v>
      </c>
    </row>
    <row r="2474" spans="1:4" ht="24" x14ac:dyDescent="0.2">
      <c r="A2474" s="52">
        <v>173</v>
      </c>
      <c r="B2474" s="53" t="s">
        <v>508</v>
      </c>
      <c r="C2474" s="54" t="s">
        <v>18</v>
      </c>
      <c r="D2474" s="55">
        <v>5.0000000000000001E-3</v>
      </c>
    </row>
    <row r="2475" spans="1:4" ht="22.5" x14ac:dyDescent="0.2">
      <c r="A2475" s="52">
        <v>174</v>
      </c>
      <c r="B2475" s="53" t="s">
        <v>509</v>
      </c>
      <c r="C2475" s="54" t="s">
        <v>228</v>
      </c>
      <c r="D2475" s="55">
        <v>0.01</v>
      </c>
    </row>
    <row r="2477" spans="1:4" ht="15" x14ac:dyDescent="0.2">
      <c r="A2477" s="61"/>
      <c r="B2477" s="63" t="s">
        <v>515</v>
      </c>
      <c r="C2477" s="61"/>
      <c r="D2477" s="61"/>
    </row>
    <row r="2479" spans="1:4" ht="12.75" customHeight="1" x14ac:dyDescent="0.2">
      <c r="A2479" s="56"/>
      <c r="B2479" s="103" t="s">
        <v>516</v>
      </c>
      <c r="C2479" s="103"/>
      <c r="D2479" s="103"/>
    </row>
    <row r="2480" spans="1:4" ht="13.5" thickBot="1" x14ac:dyDescent="0.25">
      <c r="A2480" s="44"/>
      <c r="B2480" s="44"/>
      <c r="C2480" s="44"/>
      <c r="D2480" s="44"/>
    </row>
    <row r="2481" spans="1:4" ht="13.5" thickBot="1" x14ac:dyDescent="0.25">
      <c r="A2481" s="46">
        <v>1</v>
      </c>
      <c r="B2481" s="47" t="s">
        <v>517</v>
      </c>
      <c r="C2481" s="48" t="s">
        <v>304</v>
      </c>
      <c r="D2481" s="49">
        <v>14</v>
      </c>
    </row>
    <row r="2482" spans="1:4" x14ac:dyDescent="0.2">
      <c r="A2482" s="45"/>
      <c r="B2482" s="45"/>
      <c r="C2482" s="45"/>
      <c r="D2482" s="45"/>
    </row>
    <row r="2483" spans="1:4" ht="12.75" customHeight="1" x14ac:dyDescent="0.2">
      <c r="A2483" s="56"/>
      <c r="B2483" s="103" t="s">
        <v>518</v>
      </c>
      <c r="C2483" s="103"/>
      <c r="D2483" s="103"/>
    </row>
    <row r="2484" spans="1:4" ht="13.5" thickBot="1" x14ac:dyDescent="0.25">
      <c r="A2484" s="44"/>
      <c r="B2484" s="44"/>
      <c r="C2484" s="44"/>
      <c r="D2484" s="44"/>
    </row>
    <row r="2485" spans="1:4" ht="13.5" thickBot="1" x14ac:dyDescent="0.25">
      <c r="A2485" s="46">
        <v>1</v>
      </c>
      <c r="B2485" s="47" t="s">
        <v>517</v>
      </c>
      <c r="C2485" s="48" t="s">
        <v>304</v>
      </c>
      <c r="D2485" s="49">
        <v>14</v>
      </c>
    </row>
    <row r="2486" spans="1:4" x14ac:dyDescent="0.2">
      <c r="A2486" s="45"/>
      <c r="B2486" s="45"/>
      <c r="C2486" s="45"/>
      <c r="D2486" s="45"/>
    </row>
    <row r="2487" spans="1:4" ht="12.75" customHeight="1" x14ac:dyDescent="0.2">
      <c r="A2487" s="56"/>
      <c r="B2487" s="103" t="s">
        <v>519</v>
      </c>
      <c r="C2487" s="103"/>
      <c r="D2487" s="103"/>
    </row>
    <row r="2488" spans="1:4" ht="13.5" thickBot="1" x14ac:dyDescent="0.25">
      <c r="A2488" s="44"/>
      <c r="B2488" s="44"/>
      <c r="C2488" s="44"/>
      <c r="D2488" s="44"/>
    </row>
    <row r="2489" spans="1:4" ht="13.5" thickBot="1" x14ac:dyDescent="0.25">
      <c r="A2489" s="46">
        <v>1</v>
      </c>
      <c r="B2489" s="47" t="s">
        <v>517</v>
      </c>
      <c r="C2489" s="48" t="s">
        <v>304</v>
      </c>
      <c r="D2489" s="49">
        <v>14</v>
      </c>
    </row>
    <row r="2490" spans="1:4" x14ac:dyDescent="0.2">
      <c r="A2490" s="45"/>
      <c r="B2490" s="45"/>
      <c r="C2490" s="45"/>
      <c r="D2490" s="45"/>
    </row>
    <row r="2491" spans="1:4" ht="12.75" customHeight="1" x14ac:dyDescent="0.2">
      <c r="A2491" s="56"/>
      <c r="B2491" s="103" t="s">
        <v>520</v>
      </c>
      <c r="C2491" s="103"/>
      <c r="D2491" s="103"/>
    </row>
    <row r="2492" spans="1:4" ht="13.5" thickBot="1" x14ac:dyDescent="0.25">
      <c r="A2492" s="44"/>
      <c r="B2492" s="44"/>
      <c r="C2492" s="44"/>
      <c r="D2492" s="44"/>
    </row>
    <row r="2493" spans="1:4" ht="13.5" thickBot="1" x14ac:dyDescent="0.25">
      <c r="A2493" s="46">
        <v>1</v>
      </c>
      <c r="B2493" s="47" t="s">
        <v>517</v>
      </c>
      <c r="C2493" s="48" t="s">
        <v>304</v>
      </c>
      <c r="D2493" s="49">
        <v>14</v>
      </c>
    </row>
    <row r="2494" spans="1:4" x14ac:dyDescent="0.2">
      <c r="A2494" s="45"/>
      <c r="B2494" s="45"/>
      <c r="C2494" s="45"/>
      <c r="D2494" s="45"/>
    </row>
    <row r="2495" spans="1:4" ht="12.75" customHeight="1" x14ac:dyDescent="0.2">
      <c r="A2495" s="56"/>
      <c r="B2495" s="103" t="s">
        <v>521</v>
      </c>
      <c r="C2495" s="103"/>
      <c r="D2495" s="103"/>
    </row>
    <row r="2496" spans="1:4" ht="13.5" thickBot="1" x14ac:dyDescent="0.25">
      <c r="A2496" s="44"/>
      <c r="B2496" s="44"/>
      <c r="C2496" s="44"/>
      <c r="D2496" s="44"/>
    </row>
    <row r="2497" spans="1:4" ht="13.5" thickBot="1" x14ac:dyDescent="0.25">
      <c r="A2497" s="46">
        <v>1</v>
      </c>
      <c r="B2497" s="47" t="s">
        <v>517</v>
      </c>
      <c r="C2497" s="48" t="s">
        <v>304</v>
      </c>
      <c r="D2497" s="49">
        <v>14</v>
      </c>
    </row>
    <row r="2498" spans="1:4" x14ac:dyDescent="0.2">
      <c r="A2498" s="45"/>
      <c r="B2498" s="45"/>
      <c r="C2498" s="45"/>
      <c r="D2498" s="45"/>
    </row>
    <row r="2499" spans="1:4" ht="12.75" customHeight="1" x14ac:dyDescent="0.2">
      <c r="A2499" s="56"/>
      <c r="B2499" s="103" t="s">
        <v>522</v>
      </c>
      <c r="C2499" s="103"/>
      <c r="D2499" s="103"/>
    </row>
    <row r="2500" spans="1:4" ht="13.5" thickBot="1" x14ac:dyDescent="0.25">
      <c r="A2500" s="44"/>
      <c r="B2500" s="44"/>
      <c r="C2500" s="44"/>
      <c r="D2500" s="44"/>
    </row>
    <row r="2501" spans="1:4" x14ac:dyDescent="0.2">
      <c r="A2501" s="46">
        <v>1</v>
      </c>
      <c r="B2501" s="47" t="s">
        <v>517</v>
      </c>
      <c r="C2501" s="48" t="s">
        <v>304</v>
      </c>
      <c r="D2501" s="49">
        <v>14</v>
      </c>
    </row>
    <row r="2502" spans="1:4" x14ac:dyDescent="0.2">
      <c r="A2502" s="44"/>
      <c r="B2502" s="44"/>
      <c r="C2502" s="44"/>
      <c r="D2502" s="44"/>
    </row>
    <row r="2503" spans="1:4" ht="15" x14ac:dyDescent="0.25">
      <c r="A2503" s="61"/>
      <c r="B2503" s="64" t="s">
        <v>523</v>
      </c>
      <c r="C2503" s="61"/>
      <c r="D2503" s="61"/>
    </row>
    <row r="2505" spans="1:4" ht="12.75" customHeight="1" x14ac:dyDescent="0.2">
      <c r="A2505" s="56"/>
      <c r="B2505" s="103" t="s">
        <v>524</v>
      </c>
      <c r="C2505" s="103"/>
      <c r="D2505" s="103"/>
    </row>
    <row r="2506" spans="1:4" ht="13.5" thickBot="1" x14ac:dyDescent="0.25">
      <c r="A2506" s="44"/>
      <c r="B2506" s="44"/>
      <c r="C2506" s="44"/>
      <c r="D2506" s="44"/>
    </row>
    <row r="2507" spans="1:4" x14ac:dyDescent="0.2">
      <c r="A2507" s="46">
        <v>1</v>
      </c>
      <c r="B2507" s="47" t="s">
        <v>525</v>
      </c>
      <c r="C2507" s="48" t="s">
        <v>526</v>
      </c>
      <c r="D2507" s="49">
        <v>1</v>
      </c>
    </row>
    <row r="2508" spans="1:4" ht="24" x14ac:dyDescent="0.2">
      <c r="A2508" s="52">
        <v>2</v>
      </c>
      <c r="B2508" s="53" t="s">
        <v>527</v>
      </c>
      <c r="C2508" s="54" t="s">
        <v>304</v>
      </c>
      <c r="D2508" s="55">
        <v>1</v>
      </c>
    </row>
    <row r="2509" spans="1:4" ht="33.75" x14ac:dyDescent="0.2">
      <c r="A2509" s="52">
        <v>3</v>
      </c>
      <c r="B2509" s="53" t="s">
        <v>528</v>
      </c>
      <c r="C2509" s="54" t="s">
        <v>429</v>
      </c>
      <c r="D2509" s="55">
        <v>0.13</v>
      </c>
    </row>
    <row r="2510" spans="1:4" ht="33.75" x14ac:dyDescent="0.2">
      <c r="A2510" s="52">
        <v>4</v>
      </c>
      <c r="B2510" s="53" t="s">
        <v>529</v>
      </c>
      <c r="C2510" s="54" t="s">
        <v>429</v>
      </c>
      <c r="D2510" s="55">
        <v>0.04</v>
      </c>
    </row>
    <row r="2511" spans="1:4" ht="33.75" x14ac:dyDescent="0.2">
      <c r="A2511" s="52">
        <v>5</v>
      </c>
      <c r="B2511" s="53" t="s">
        <v>530</v>
      </c>
      <c r="C2511" s="54" t="s">
        <v>429</v>
      </c>
      <c r="D2511" s="55">
        <v>0.04</v>
      </c>
    </row>
    <row r="2512" spans="1:4" ht="33.75" x14ac:dyDescent="0.2">
      <c r="A2512" s="52">
        <v>6</v>
      </c>
      <c r="B2512" s="53" t="s">
        <v>531</v>
      </c>
      <c r="C2512" s="54" t="s">
        <v>532</v>
      </c>
      <c r="D2512" s="55">
        <v>0.21000000000000002</v>
      </c>
    </row>
    <row r="2513" spans="1:4" ht="33.75" x14ac:dyDescent="0.2">
      <c r="A2513" s="52">
        <v>7</v>
      </c>
      <c r="B2513" s="53" t="s">
        <v>533</v>
      </c>
      <c r="C2513" s="54" t="s">
        <v>429</v>
      </c>
      <c r="D2513" s="55">
        <v>0.21</v>
      </c>
    </row>
    <row r="2514" spans="1:4" ht="33.75" x14ac:dyDescent="0.2">
      <c r="A2514" s="52">
        <v>8</v>
      </c>
      <c r="B2514" s="53" t="s">
        <v>534</v>
      </c>
      <c r="C2514" s="54" t="s">
        <v>532</v>
      </c>
      <c r="D2514" s="55">
        <v>0.21</v>
      </c>
    </row>
    <row r="2515" spans="1:4" x14ac:dyDescent="0.2">
      <c r="A2515" s="52">
        <v>9</v>
      </c>
      <c r="B2515" s="53" t="s">
        <v>535</v>
      </c>
      <c r="C2515" s="54" t="s">
        <v>536</v>
      </c>
      <c r="D2515" s="55">
        <v>1</v>
      </c>
    </row>
    <row r="2516" spans="1:4" ht="33.75" x14ac:dyDescent="0.2">
      <c r="A2516" s="52">
        <v>10</v>
      </c>
      <c r="B2516" s="53" t="s">
        <v>537</v>
      </c>
      <c r="C2516" s="54" t="s">
        <v>368</v>
      </c>
      <c r="D2516" s="55">
        <v>0.2</v>
      </c>
    </row>
    <row r="2517" spans="1:4" ht="56.25" x14ac:dyDescent="0.2">
      <c r="A2517" s="52">
        <v>11</v>
      </c>
      <c r="B2517" s="53" t="s">
        <v>538</v>
      </c>
      <c r="C2517" s="54" t="s">
        <v>468</v>
      </c>
      <c r="D2517" s="55">
        <v>1.153E-2</v>
      </c>
    </row>
    <row r="2518" spans="1:4" ht="24" x14ac:dyDescent="0.2">
      <c r="A2518" s="52">
        <v>12</v>
      </c>
      <c r="B2518" s="53" t="s">
        <v>539</v>
      </c>
      <c r="C2518" s="54" t="s">
        <v>304</v>
      </c>
      <c r="D2518" s="55">
        <v>1</v>
      </c>
    </row>
    <row r="2519" spans="1:4" ht="13.5" thickBot="1" x14ac:dyDescent="0.25">
      <c r="A2519" s="52">
        <v>13</v>
      </c>
      <c r="B2519" s="53" t="s">
        <v>540</v>
      </c>
      <c r="C2519" s="54" t="s">
        <v>541</v>
      </c>
      <c r="D2519" s="55">
        <v>1</v>
      </c>
    </row>
    <row r="2520" spans="1:4" x14ac:dyDescent="0.2">
      <c r="A2520" s="45"/>
      <c r="B2520" s="45"/>
      <c r="C2520" s="45"/>
      <c r="D2520" s="45"/>
    </row>
    <row r="2521" spans="1:4" x14ac:dyDescent="0.2">
      <c r="A2521" s="42"/>
      <c r="B2521" s="104" t="s">
        <v>542</v>
      </c>
      <c r="C2521" s="104"/>
      <c r="D2521" s="104"/>
    </row>
    <row r="2522" spans="1:4" ht="13.5" thickBot="1" x14ac:dyDescent="0.25">
      <c r="A2522" s="44"/>
      <c r="B2522" s="44"/>
      <c r="C2522" s="44"/>
      <c r="D2522" s="44"/>
    </row>
    <row r="2523" spans="1:4" ht="24" x14ac:dyDescent="0.2">
      <c r="A2523" s="46">
        <v>14</v>
      </c>
      <c r="B2523" s="47" t="s">
        <v>543</v>
      </c>
      <c r="C2523" s="48" t="s">
        <v>304</v>
      </c>
      <c r="D2523" s="49">
        <v>2</v>
      </c>
    </row>
    <row r="2524" spans="1:4" x14ac:dyDescent="0.2">
      <c r="A2524" s="52">
        <v>15</v>
      </c>
      <c r="B2524" s="53" t="s">
        <v>544</v>
      </c>
      <c r="C2524" s="54" t="s">
        <v>545</v>
      </c>
      <c r="D2524" s="55">
        <v>4</v>
      </c>
    </row>
    <row r="2525" spans="1:4" ht="13.5" thickBot="1" x14ac:dyDescent="0.25">
      <c r="A2525" s="52">
        <v>16</v>
      </c>
      <c r="B2525" s="53" t="s">
        <v>546</v>
      </c>
      <c r="C2525" s="54" t="s">
        <v>304</v>
      </c>
      <c r="D2525" s="55">
        <v>1</v>
      </c>
    </row>
    <row r="2526" spans="1:4" x14ac:dyDescent="0.2">
      <c r="A2526" s="45"/>
      <c r="B2526" s="45"/>
      <c r="C2526" s="45"/>
      <c r="D2526" s="45"/>
    </row>
    <row r="2527" spans="1:4" x14ac:dyDescent="0.2">
      <c r="A2527" s="42"/>
      <c r="B2527" s="104" t="s">
        <v>305</v>
      </c>
      <c r="C2527" s="104"/>
      <c r="D2527" s="104"/>
    </row>
    <row r="2528" spans="1:4" ht="13.5" thickBot="1" x14ac:dyDescent="0.25">
      <c r="A2528" s="44"/>
      <c r="B2528" s="44"/>
      <c r="C2528" s="44"/>
      <c r="D2528" s="44"/>
    </row>
    <row r="2529" spans="1:4" ht="56.25" x14ac:dyDescent="0.2">
      <c r="A2529" s="46">
        <v>17</v>
      </c>
      <c r="B2529" s="47" t="s">
        <v>382</v>
      </c>
      <c r="C2529" s="48" t="s">
        <v>253</v>
      </c>
      <c r="D2529" s="49">
        <v>2.5999999999999999E-2</v>
      </c>
    </row>
    <row r="2530" spans="1:4" ht="56.25" x14ac:dyDescent="0.2">
      <c r="A2530" s="52">
        <v>18</v>
      </c>
      <c r="B2530" s="53" t="s">
        <v>252</v>
      </c>
      <c r="C2530" s="54" t="s">
        <v>253</v>
      </c>
      <c r="D2530" s="55">
        <v>3.5999999999999997E-2</v>
      </c>
    </row>
    <row r="2531" spans="1:4" ht="24" x14ac:dyDescent="0.2">
      <c r="A2531" s="52">
        <v>19</v>
      </c>
      <c r="B2531" s="53" t="s">
        <v>547</v>
      </c>
      <c r="C2531" s="54" t="s">
        <v>321</v>
      </c>
      <c r="D2531" s="55">
        <v>0.08</v>
      </c>
    </row>
    <row r="2532" spans="1:4" ht="24.75" thickBot="1" x14ac:dyDescent="0.25">
      <c r="A2532" s="52">
        <v>20</v>
      </c>
      <c r="B2532" s="53" t="s">
        <v>548</v>
      </c>
      <c r="C2532" s="54" t="s">
        <v>321</v>
      </c>
      <c r="D2532" s="55">
        <v>-0.08</v>
      </c>
    </row>
    <row r="2533" spans="1:4" x14ac:dyDescent="0.2">
      <c r="A2533" s="45"/>
      <c r="B2533" s="45"/>
      <c r="C2533" s="45"/>
      <c r="D2533" s="45"/>
    </row>
    <row r="2534" spans="1:4" ht="12.75" customHeight="1" x14ac:dyDescent="0.2">
      <c r="A2534" s="56"/>
      <c r="B2534" s="103" t="s">
        <v>549</v>
      </c>
      <c r="C2534" s="103"/>
      <c r="D2534" s="103"/>
    </row>
    <row r="2535" spans="1:4" ht="13.5" thickBot="1" x14ac:dyDescent="0.25">
      <c r="A2535" s="44"/>
      <c r="B2535" s="44"/>
      <c r="C2535" s="44"/>
      <c r="D2535" s="44"/>
    </row>
    <row r="2536" spans="1:4" x14ac:dyDescent="0.2">
      <c r="A2536" s="46">
        <v>21</v>
      </c>
      <c r="B2536" s="47" t="s">
        <v>525</v>
      </c>
      <c r="C2536" s="48" t="s">
        <v>526</v>
      </c>
      <c r="D2536" s="49">
        <v>1</v>
      </c>
    </row>
    <row r="2537" spans="1:4" ht="24" x14ac:dyDescent="0.2">
      <c r="A2537" s="52">
        <v>22</v>
      </c>
      <c r="B2537" s="53" t="s">
        <v>527</v>
      </c>
      <c r="C2537" s="54" t="s">
        <v>304</v>
      </c>
      <c r="D2537" s="55">
        <v>1</v>
      </c>
    </row>
    <row r="2538" spans="1:4" ht="33.75" x14ac:dyDescent="0.2">
      <c r="A2538" s="52">
        <v>23</v>
      </c>
      <c r="B2538" s="53" t="s">
        <v>528</v>
      </c>
      <c r="C2538" s="54" t="s">
        <v>429</v>
      </c>
      <c r="D2538" s="55">
        <v>0.13</v>
      </c>
    </row>
    <row r="2539" spans="1:4" ht="33.75" x14ac:dyDescent="0.2">
      <c r="A2539" s="52">
        <v>24</v>
      </c>
      <c r="B2539" s="53" t="s">
        <v>529</v>
      </c>
      <c r="C2539" s="54" t="s">
        <v>429</v>
      </c>
      <c r="D2539" s="55">
        <v>0.04</v>
      </c>
    </row>
    <row r="2540" spans="1:4" ht="33.75" x14ac:dyDescent="0.2">
      <c r="A2540" s="52">
        <v>25</v>
      </c>
      <c r="B2540" s="53" t="s">
        <v>530</v>
      </c>
      <c r="C2540" s="54" t="s">
        <v>429</v>
      </c>
      <c r="D2540" s="55">
        <v>0.04</v>
      </c>
    </row>
    <row r="2541" spans="1:4" ht="33.75" x14ac:dyDescent="0.2">
      <c r="A2541" s="52">
        <v>26</v>
      </c>
      <c r="B2541" s="53" t="s">
        <v>531</v>
      </c>
      <c r="C2541" s="54" t="s">
        <v>532</v>
      </c>
      <c r="D2541" s="55">
        <v>0.21000000000000002</v>
      </c>
    </row>
    <row r="2542" spans="1:4" ht="33.75" x14ac:dyDescent="0.2">
      <c r="A2542" s="52">
        <v>27</v>
      </c>
      <c r="B2542" s="53" t="s">
        <v>533</v>
      </c>
      <c r="C2542" s="54" t="s">
        <v>429</v>
      </c>
      <c r="D2542" s="55">
        <v>0.21</v>
      </c>
    </row>
    <row r="2543" spans="1:4" ht="33.75" x14ac:dyDescent="0.2">
      <c r="A2543" s="52">
        <v>28</v>
      </c>
      <c r="B2543" s="53" t="s">
        <v>534</v>
      </c>
      <c r="C2543" s="54" t="s">
        <v>532</v>
      </c>
      <c r="D2543" s="55">
        <v>0.21</v>
      </c>
    </row>
    <row r="2544" spans="1:4" x14ac:dyDescent="0.2">
      <c r="A2544" s="52">
        <v>29</v>
      </c>
      <c r="B2544" s="53" t="s">
        <v>535</v>
      </c>
      <c r="C2544" s="54" t="s">
        <v>536</v>
      </c>
      <c r="D2544" s="55">
        <v>1</v>
      </c>
    </row>
    <row r="2545" spans="1:4" ht="33.75" x14ac:dyDescent="0.2">
      <c r="A2545" s="52">
        <v>30</v>
      </c>
      <c r="B2545" s="53" t="s">
        <v>537</v>
      </c>
      <c r="C2545" s="54" t="s">
        <v>368</v>
      </c>
      <c r="D2545" s="55">
        <v>0.2</v>
      </c>
    </row>
    <row r="2546" spans="1:4" ht="56.25" x14ac:dyDescent="0.2">
      <c r="A2546" s="52">
        <v>31</v>
      </c>
      <c r="B2546" s="53" t="s">
        <v>538</v>
      </c>
      <c r="C2546" s="54" t="s">
        <v>468</v>
      </c>
      <c r="D2546" s="55">
        <v>1.153E-2</v>
      </c>
    </row>
    <row r="2547" spans="1:4" ht="24" x14ac:dyDescent="0.2">
      <c r="A2547" s="52">
        <v>32</v>
      </c>
      <c r="B2547" s="53" t="s">
        <v>539</v>
      </c>
      <c r="C2547" s="54" t="s">
        <v>304</v>
      </c>
      <c r="D2547" s="55">
        <v>1</v>
      </c>
    </row>
    <row r="2548" spans="1:4" ht="13.5" thickBot="1" x14ac:dyDescent="0.25">
      <c r="A2548" s="52">
        <v>33</v>
      </c>
      <c r="B2548" s="53" t="s">
        <v>540</v>
      </c>
      <c r="C2548" s="54" t="s">
        <v>541</v>
      </c>
      <c r="D2548" s="55">
        <v>1</v>
      </c>
    </row>
    <row r="2549" spans="1:4" x14ac:dyDescent="0.2">
      <c r="A2549" s="45"/>
      <c r="B2549" s="45"/>
      <c r="C2549" s="45"/>
      <c r="D2549" s="45"/>
    </row>
    <row r="2550" spans="1:4" x14ac:dyDescent="0.2">
      <c r="A2550" s="42"/>
      <c r="B2550" s="104" t="s">
        <v>542</v>
      </c>
      <c r="C2550" s="104"/>
      <c r="D2550" s="104"/>
    </row>
    <row r="2551" spans="1:4" ht="13.5" thickBot="1" x14ac:dyDescent="0.25">
      <c r="A2551" s="44"/>
      <c r="B2551" s="44"/>
      <c r="C2551" s="44"/>
      <c r="D2551" s="44"/>
    </row>
    <row r="2552" spans="1:4" ht="24" x14ac:dyDescent="0.2">
      <c r="A2552" s="46">
        <v>34</v>
      </c>
      <c r="B2552" s="47" t="s">
        <v>543</v>
      </c>
      <c r="C2552" s="48" t="s">
        <v>304</v>
      </c>
      <c r="D2552" s="49">
        <v>2</v>
      </c>
    </row>
    <row r="2553" spans="1:4" x14ac:dyDescent="0.2">
      <c r="A2553" s="52">
        <v>35</v>
      </c>
      <c r="B2553" s="53" t="s">
        <v>544</v>
      </c>
      <c r="C2553" s="54" t="s">
        <v>545</v>
      </c>
      <c r="D2553" s="55">
        <v>4</v>
      </c>
    </row>
    <row r="2554" spans="1:4" ht="13.5" thickBot="1" x14ac:dyDescent="0.25">
      <c r="A2554" s="52">
        <v>36</v>
      </c>
      <c r="B2554" s="53" t="s">
        <v>546</v>
      </c>
      <c r="C2554" s="54" t="s">
        <v>304</v>
      </c>
      <c r="D2554" s="55">
        <v>1</v>
      </c>
    </row>
    <row r="2555" spans="1:4" x14ac:dyDescent="0.2">
      <c r="A2555" s="45"/>
      <c r="B2555" s="45"/>
      <c r="C2555" s="45"/>
      <c r="D2555" s="45"/>
    </row>
    <row r="2556" spans="1:4" x14ac:dyDescent="0.2">
      <c r="A2556" s="42"/>
      <c r="B2556" s="104" t="s">
        <v>305</v>
      </c>
      <c r="C2556" s="104"/>
      <c r="D2556" s="104"/>
    </row>
    <row r="2557" spans="1:4" ht="13.5" thickBot="1" x14ac:dyDescent="0.25">
      <c r="A2557" s="44"/>
      <c r="B2557" s="44"/>
      <c r="C2557" s="44"/>
      <c r="D2557" s="44"/>
    </row>
    <row r="2558" spans="1:4" ht="56.25" x14ac:dyDescent="0.2">
      <c r="A2558" s="46">
        <v>37</v>
      </c>
      <c r="B2558" s="47" t="s">
        <v>382</v>
      </c>
      <c r="C2558" s="48" t="s">
        <v>253</v>
      </c>
      <c r="D2558" s="49">
        <v>2.5999999999999999E-2</v>
      </c>
    </row>
    <row r="2559" spans="1:4" ht="56.25" x14ac:dyDescent="0.2">
      <c r="A2559" s="52">
        <v>38</v>
      </c>
      <c r="B2559" s="53" t="s">
        <v>252</v>
      </c>
      <c r="C2559" s="54" t="s">
        <v>253</v>
      </c>
      <c r="D2559" s="55">
        <v>3.5999999999999997E-2</v>
      </c>
    </row>
    <row r="2560" spans="1:4" ht="24" x14ac:dyDescent="0.2">
      <c r="A2560" s="52">
        <v>39</v>
      </c>
      <c r="B2560" s="53" t="s">
        <v>547</v>
      </c>
      <c r="C2560" s="54" t="s">
        <v>321</v>
      </c>
      <c r="D2560" s="55">
        <v>0.08</v>
      </c>
    </row>
    <row r="2561" spans="1:4" ht="24.75" thickBot="1" x14ac:dyDescent="0.25">
      <c r="A2561" s="52">
        <v>40</v>
      </c>
      <c r="B2561" s="53" t="s">
        <v>548</v>
      </c>
      <c r="C2561" s="54" t="s">
        <v>321</v>
      </c>
      <c r="D2561" s="55">
        <v>-0.08</v>
      </c>
    </row>
    <row r="2562" spans="1:4" x14ac:dyDescent="0.2">
      <c r="A2562" s="45"/>
      <c r="B2562" s="45"/>
      <c r="C2562" s="45"/>
      <c r="D2562" s="45"/>
    </row>
    <row r="2563" spans="1:4" ht="12.75" customHeight="1" x14ac:dyDescent="0.2">
      <c r="A2563" s="56"/>
      <c r="B2563" s="103" t="s">
        <v>550</v>
      </c>
      <c r="C2563" s="103"/>
      <c r="D2563" s="103"/>
    </row>
    <row r="2564" spans="1:4" ht="13.5" thickBot="1" x14ac:dyDescent="0.25">
      <c r="A2564" s="44"/>
      <c r="B2564" s="44"/>
      <c r="C2564" s="44"/>
      <c r="D2564" s="44"/>
    </row>
    <row r="2565" spans="1:4" x14ac:dyDescent="0.2">
      <c r="A2565" s="46">
        <v>41</v>
      </c>
      <c r="B2565" s="47" t="s">
        <v>525</v>
      </c>
      <c r="C2565" s="48" t="s">
        <v>526</v>
      </c>
      <c r="D2565" s="49">
        <v>1</v>
      </c>
    </row>
    <row r="2566" spans="1:4" ht="24" x14ac:dyDescent="0.2">
      <c r="A2566" s="52">
        <v>42</v>
      </c>
      <c r="B2566" s="53" t="s">
        <v>527</v>
      </c>
      <c r="C2566" s="54" t="s">
        <v>304</v>
      </c>
      <c r="D2566" s="55">
        <v>1</v>
      </c>
    </row>
    <row r="2567" spans="1:4" ht="33.75" x14ac:dyDescent="0.2">
      <c r="A2567" s="52">
        <v>43</v>
      </c>
      <c r="B2567" s="53" t="s">
        <v>528</v>
      </c>
      <c r="C2567" s="54" t="s">
        <v>429</v>
      </c>
      <c r="D2567" s="55">
        <v>0.13</v>
      </c>
    </row>
    <row r="2568" spans="1:4" ht="33.75" x14ac:dyDescent="0.2">
      <c r="A2568" s="52">
        <v>44</v>
      </c>
      <c r="B2568" s="53" t="s">
        <v>529</v>
      </c>
      <c r="C2568" s="54" t="s">
        <v>429</v>
      </c>
      <c r="D2568" s="55">
        <v>0.04</v>
      </c>
    </row>
    <row r="2569" spans="1:4" ht="33.75" x14ac:dyDescent="0.2">
      <c r="A2569" s="52">
        <v>45</v>
      </c>
      <c r="B2569" s="53" t="s">
        <v>530</v>
      </c>
      <c r="C2569" s="54" t="s">
        <v>429</v>
      </c>
      <c r="D2569" s="55">
        <v>0.04</v>
      </c>
    </row>
    <row r="2570" spans="1:4" ht="33.75" x14ac:dyDescent="0.2">
      <c r="A2570" s="52">
        <v>46</v>
      </c>
      <c r="B2570" s="53" t="s">
        <v>531</v>
      </c>
      <c r="C2570" s="54" t="s">
        <v>532</v>
      </c>
      <c r="D2570" s="55">
        <v>0.21000000000000002</v>
      </c>
    </row>
    <row r="2571" spans="1:4" ht="33.75" x14ac:dyDescent="0.2">
      <c r="A2571" s="52">
        <v>47</v>
      </c>
      <c r="B2571" s="53" t="s">
        <v>533</v>
      </c>
      <c r="C2571" s="54" t="s">
        <v>429</v>
      </c>
      <c r="D2571" s="55">
        <v>0.21</v>
      </c>
    </row>
    <row r="2572" spans="1:4" ht="33.75" x14ac:dyDescent="0.2">
      <c r="A2572" s="52">
        <v>48</v>
      </c>
      <c r="B2572" s="53" t="s">
        <v>534</v>
      </c>
      <c r="C2572" s="54" t="s">
        <v>532</v>
      </c>
      <c r="D2572" s="55">
        <v>0.21</v>
      </c>
    </row>
    <row r="2573" spans="1:4" x14ac:dyDescent="0.2">
      <c r="A2573" s="52">
        <v>49</v>
      </c>
      <c r="B2573" s="53" t="s">
        <v>535</v>
      </c>
      <c r="C2573" s="54" t="s">
        <v>536</v>
      </c>
      <c r="D2573" s="55">
        <v>1</v>
      </c>
    </row>
    <row r="2574" spans="1:4" ht="33.75" x14ac:dyDescent="0.2">
      <c r="A2574" s="52">
        <v>50</v>
      </c>
      <c r="B2574" s="53" t="s">
        <v>537</v>
      </c>
      <c r="C2574" s="54" t="s">
        <v>368</v>
      </c>
      <c r="D2574" s="55">
        <v>0.2</v>
      </c>
    </row>
    <row r="2575" spans="1:4" ht="56.25" x14ac:dyDescent="0.2">
      <c r="A2575" s="52">
        <v>51</v>
      </c>
      <c r="B2575" s="53" t="s">
        <v>538</v>
      </c>
      <c r="C2575" s="54" t="s">
        <v>468</v>
      </c>
      <c r="D2575" s="55">
        <v>1.153E-2</v>
      </c>
    </row>
    <row r="2576" spans="1:4" ht="24" x14ac:dyDescent="0.2">
      <c r="A2576" s="52">
        <v>52</v>
      </c>
      <c r="B2576" s="53" t="s">
        <v>539</v>
      </c>
      <c r="C2576" s="54" t="s">
        <v>304</v>
      </c>
      <c r="D2576" s="55">
        <v>1</v>
      </c>
    </row>
    <row r="2577" spans="1:4" ht="13.5" thickBot="1" x14ac:dyDescent="0.25">
      <c r="A2577" s="52">
        <v>53</v>
      </c>
      <c r="B2577" s="53" t="s">
        <v>540</v>
      </c>
      <c r="C2577" s="54" t="s">
        <v>541</v>
      </c>
      <c r="D2577" s="55">
        <v>1</v>
      </c>
    </row>
    <row r="2578" spans="1:4" x14ac:dyDescent="0.2">
      <c r="A2578" s="45"/>
      <c r="B2578" s="45"/>
      <c r="C2578" s="45"/>
      <c r="D2578" s="45"/>
    </row>
    <row r="2579" spans="1:4" x14ac:dyDescent="0.2">
      <c r="A2579" s="42"/>
      <c r="B2579" s="104" t="s">
        <v>542</v>
      </c>
      <c r="C2579" s="104"/>
      <c r="D2579" s="104"/>
    </row>
    <row r="2580" spans="1:4" ht="13.5" thickBot="1" x14ac:dyDescent="0.25">
      <c r="A2580" s="44"/>
      <c r="B2580" s="44"/>
      <c r="C2580" s="44"/>
      <c r="D2580" s="44"/>
    </row>
    <row r="2581" spans="1:4" ht="24" x14ac:dyDescent="0.2">
      <c r="A2581" s="46">
        <v>54</v>
      </c>
      <c r="B2581" s="47" t="s">
        <v>543</v>
      </c>
      <c r="C2581" s="48" t="s">
        <v>304</v>
      </c>
      <c r="D2581" s="49">
        <v>2</v>
      </c>
    </row>
    <row r="2582" spans="1:4" x14ac:dyDescent="0.2">
      <c r="A2582" s="52">
        <v>55</v>
      </c>
      <c r="B2582" s="53" t="s">
        <v>544</v>
      </c>
      <c r="C2582" s="54" t="s">
        <v>545</v>
      </c>
      <c r="D2582" s="55">
        <v>4</v>
      </c>
    </row>
    <row r="2583" spans="1:4" ht="13.5" thickBot="1" x14ac:dyDescent="0.25">
      <c r="A2583" s="52">
        <v>56</v>
      </c>
      <c r="B2583" s="53" t="s">
        <v>546</v>
      </c>
      <c r="C2583" s="54" t="s">
        <v>304</v>
      </c>
      <c r="D2583" s="55">
        <v>1</v>
      </c>
    </row>
    <row r="2584" spans="1:4" x14ac:dyDescent="0.2">
      <c r="A2584" s="45"/>
      <c r="B2584" s="45"/>
      <c r="C2584" s="45"/>
      <c r="D2584" s="45"/>
    </row>
    <row r="2585" spans="1:4" x14ac:dyDescent="0.2">
      <c r="A2585" s="42"/>
      <c r="B2585" s="104" t="s">
        <v>305</v>
      </c>
      <c r="C2585" s="104"/>
      <c r="D2585" s="104"/>
    </row>
    <row r="2586" spans="1:4" ht="13.5" thickBot="1" x14ac:dyDescent="0.25">
      <c r="A2586" s="44"/>
      <c r="B2586" s="44"/>
      <c r="C2586" s="44"/>
      <c r="D2586" s="44"/>
    </row>
    <row r="2587" spans="1:4" ht="56.25" x14ac:dyDescent="0.2">
      <c r="A2587" s="46">
        <v>57</v>
      </c>
      <c r="B2587" s="47" t="s">
        <v>382</v>
      </c>
      <c r="C2587" s="48" t="s">
        <v>253</v>
      </c>
      <c r="D2587" s="49">
        <v>2.5999999999999999E-2</v>
      </c>
    </row>
    <row r="2588" spans="1:4" ht="56.25" x14ac:dyDescent="0.2">
      <c r="A2588" s="52">
        <v>58</v>
      </c>
      <c r="B2588" s="53" t="s">
        <v>252</v>
      </c>
      <c r="C2588" s="54" t="s">
        <v>253</v>
      </c>
      <c r="D2588" s="55">
        <v>3.5999999999999997E-2</v>
      </c>
    </row>
    <row r="2589" spans="1:4" ht="24" x14ac:dyDescent="0.2">
      <c r="A2589" s="52">
        <v>59</v>
      </c>
      <c r="B2589" s="53" t="s">
        <v>547</v>
      </c>
      <c r="C2589" s="54" t="s">
        <v>321</v>
      </c>
      <c r="D2589" s="55">
        <v>0.08</v>
      </c>
    </row>
    <row r="2590" spans="1:4" ht="24.75" thickBot="1" x14ac:dyDescent="0.25">
      <c r="A2590" s="52">
        <v>60</v>
      </c>
      <c r="B2590" s="53" t="s">
        <v>548</v>
      </c>
      <c r="C2590" s="54" t="s">
        <v>321</v>
      </c>
      <c r="D2590" s="55">
        <v>-0.08</v>
      </c>
    </row>
    <row r="2591" spans="1:4" x14ac:dyDescent="0.2">
      <c r="A2591" s="45"/>
      <c r="B2591" s="45"/>
      <c r="C2591" s="45"/>
      <c r="D2591" s="45"/>
    </row>
    <row r="2592" spans="1:4" ht="12.75" customHeight="1" x14ac:dyDescent="0.2">
      <c r="A2592" s="56"/>
      <c r="B2592" s="103" t="s">
        <v>551</v>
      </c>
      <c r="C2592" s="103"/>
      <c r="D2592" s="103"/>
    </row>
    <row r="2593" spans="1:4" ht="13.5" thickBot="1" x14ac:dyDescent="0.25">
      <c r="A2593" s="44"/>
      <c r="B2593" s="44"/>
      <c r="C2593" s="44"/>
      <c r="D2593" s="44"/>
    </row>
    <row r="2594" spans="1:4" x14ac:dyDescent="0.2">
      <c r="A2594" s="46">
        <v>61</v>
      </c>
      <c r="B2594" s="47" t="s">
        <v>525</v>
      </c>
      <c r="C2594" s="48" t="s">
        <v>526</v>
      </c>
      <c r="D2594" s="49">
        <v>1</v>
      </c>
    </row>
    <row r="2595" spans="1:4" ht="24" x14ac:dyDescent="0.2">
      <c r="A2595" s="52">
        <v>62</v>
      </c>
      <c r="B2595" s="53" t="s">
        <v>527</v>
      </c>
      <c r="C2595" s="54" t="s">
        <v>304</v>
      </c>
      <c r="D2595" s="55">
        <v>1</v>
      </c>
    </row>
    <row r="2596" spans="1:4" ht="33.75" x14ac:dyDescent="0.2">
      <c r="A2596" s="52">
        <v>63</v>
      </c>
      <c r="B2596" s="53" t="s">
        <v>528</v>
      </c>
      <c r="C2596" s="54" t="s">
        <v>429</v>
      </c>
      <c r="D2596" s="55">
        <v>0.13</v>
      </c>
    </row>
    <row r="2597" spans="1:4" ht="33.75" x14ac:dyDescent="0.2">
      <c r="A2597" s="52">
        <v>64</v>
      </c>
      <c r="B2597" s="53" t="s">
        <v>529</v>
      </c>
      <c r="C2597" s="54" t="s">
        <v>429</v>
      </c>
      <c r="D2597" s="55">
        <v>0.04</v>
      </c>
    </row>
    <row r="2598" spans="1:4" ht="33.75" x14ac:dyDescent="0.2">
      <c r="A2598" s="52">
        <v>65</v>
      </c>
      <c r="B2598" s="53" t="s">
        <v>530</v>
      </c>
      <c r="C2598" s="54" t="s">
        <v>429</v>
      </c>
      <c r="D2598" s="55">
        <v>0.04</v>
      </c>
    </row>
    <row r="2599" spans="1:4" ht="33.75" x14ac:dyDescent="0.2">
      <c r="A2599" s="52">
        <v>66</v>
      </c>
      <c r="B2599" s="53" t="s">
        <v>531</v>
      </c>
      <c r="C2599" s="54" t="s">
        <v>532</v>
      </c>
      <c r="D2599" s="55">
        <v>0.21000000000000002</v>
      </c>
    </row>
    <row r="2600" spans="1:4" ht="33.75" x14ac:dyDescent="0.2">
      <c r="A2600" s="52">
        <v>67</v>
      </c>
      <c r="B2600" s="53" t="s">
        <v>533</v>
      </c>
      <c r="C2600" s="54" t="s">
        <v>429</v>
      </c>
      <c r="D2600" s="55">
        <v>0.21</v>
      </c>
    </row>
    <row r="2601" spans="1:4" ht="33.75" x14ac:dyDescent="0.2">
      <c r="A2601" s="52">
        <v>68</v>
      </c>
      <c r="B2601" s="53" t="s">
        <v>534</v>
      </c>
      <c r="C2601" s="54" t="s">
        <v>532</v>
      </c>
      <c r="D2601" s="55">
        <v>0.21</v>
      </c>
    </row>
    <row r="2602" spans="1:4" x14ac:dyDescent="0.2">
      <c r="A2602" s="52">
        <v>69</v>
      </c>
      <c r="B2602" s="53" t="s">
        <v>535</v>
      </c>
      <c r="C2602" s="54" t="s">
        <v>536</v>
      </c>
      <c r="D2602" s="55">
        <v>1</v>
      </c>
    </row>
    <row r="2603" spans="1:4" ht="33.75" x14ac:dyDescent="0.2">
      <c r="A2603" s="52">
        <v>70</v>
      </c>
      <c r="B2603" s="53" t="s">
        <v>537</v>
      </c>
      <c r="C2603" s="54" t="s">
        <v>368</v>
      </c>
      <c r="D2603" s="55">
        <v>0.2</v>
      </c>
    </row>
    <row r="2604" spans="1:4" ht="56.25" x14ac:dyDescent="0.2">
      <c r="A2604" s="52">
        <v>71</v>
      </c>
      <c r="B2604" s="53" t="s">
        <v>538</v>
      </c>
      <c r="C2604" s="54" t="s">
        <v>468</v>
      </c>
      <c r="D2604" s="55">
        <v>1.153E-2</v>
      </c>
    </row>
    <row r="2605" spans="1:4" ht="24" x14ac:dyDescent="0.2">
      <c r="A2605" s="52">
        <v>72</v>
      </c>
      <c r="B2605" s="53" t="s">
        <v>539</v>
      </c>
      <c r="C2605" s="54" t="s">
        <v>304</v>
      </c>
      <c r="D2605" s="55">
        <v>1</v>
      </c>
    </row>
    <row r="2606" spans="1:4" ht="13.5" thickBot="1" x14ac:dyDescent="0.25">
      <c r="A2606" s="52">
        <v>73</v>
      </c>
      <c r="B2606" s="53" t="s">
        <v>540</v>
      </c>
      <c r="C2606" s="54" t="s">
        <v>541</v>
      </c>
      <c r="D2606" s="55">
        <v>1</v>
      </c>
    </row>
    <row r="2607" spans="1:4" x14ac:dyDescent="0.2">
      <c r="A2607" s="45"/>
      <c r="B2607" s="45"/>
      <c r="C2607" s="45"/>
      <c r="D2607" s="45"/>
    </row>
    <row r="2608" spans="1:4" x14ac:dyDescent="0.2">
      <c r="A2608" s="42"/>
      <c r="B2608" s="104" t="s">
        <v>542</v>
      </c>
      <c r="C2608" s="104"/>
      <c r="D2608" s="104"/>
    </row>
    <row r="2609" spans="1:4" ht="13.5" thickBot="1" x14ac:dyDescent="0.25">
      <c r="A2609" s="44"/>
      <c r="B2609" s="44"/>
      <c r="C2609" s="44"/>
      <c r="D2609" s="44"/>
    </row>
    <row r="2610" spans="1:4" ht="24" x14ac:dyDescent="0.2">
      <c r="A2610" s="46">
        <v>74</v>
      </c>
      <c r="B2610" s="47" t="s">
        <v>543</v>
      </c>
      <c r="C2610" s="48" t="s">
        <v>304</v>
      </c>
      <c r="D2610" s="49">
        <v>2</v>
      </c>
    </row>
    <row r="2611" spans="1:4" x14ac:dyDescent="0.2">
      <c r="A2611" s="52">
        <v>75</v>
      </c>
      <c r="B2611" s="53" t="s">
        <v>544</v>
      </c>
      <c r="C2611" s="54" t="s">
        <v>545</v>
      </c>
      <c r="D2611" s="55">
        <v>4</v>
      </c>
    </row>
    <row r="2612" spans="1:4" ht="13.5" thickBot="1" x14ac:dyDescent="0.25">
      <c r="A2612" s="52">
        <v>76</v>
      </c>
      <c r="B2612" s="53" t="s">
        <v>546</v>
      </c>
      <c r="C2612" s="54" t="s">
        <v>304</v>
      </c>
      <c r="D2612" s="55">
        <v>1</v>
      </c>
    </row>
    <row r="2613" spans="1:4" x14ac:dyDescent="0.2">
      <c r="A2613" s="45"/>
      <c r="B2613" s="45"/>
      <c r="C2613" s="45"/>
      <c r="D2613" s="45"/>
    </row>
    <row r="2614" spans="1:4" x14ac:dyDescent="0.2">
      <c r="A2614" s="42"/>
      <c r="B2614" s="104" t="s">
        <v>305</v>
      </c>
      <c r="C2614" s="104"/>
      <c r="D2614" s="104"/>
    </row>
    <row r="2615" spans="1:4" ht="13.5" thickBot="1" x14ac:dyDescent="0.25">
      <c r="A2615" s="44"/>
      <c r="B2615" s="44"/>
      <c r="C2615" s="44"/>
      <c r="D2615" s="44"/>
    </row>
    <row r="2616" spans="1:4" ht="56.25" x14ac:dyDescent="0.2">
      <c r="A2616" s="46">
        <v>77</v>
      </c>
      <c r="B2616" s="47" t="s">
        <v>382</v>
      </c>
      <c r="C2616" s="48" t="s">
        <v>253</v>
      </c>
      <c r="D2616" s="49">
        <v>2.5999999999999999E-2</v>
      </c>
    </row>
    <row r="2617" spans="1:4" ht="56.25" x14ac:dyDescent="0.2">
      <c r="A2617" s="52">
        <v>78</v>
      </c>
      <c r="B2617" s="53" t="s">
        <v>252</v>
      </c>
      <c r="C2617" s="54" t="s">
        <v>253</v>
      </c>
      <c r="D2617" s="55">
        <v>3.5999999999999997E-2</v>
      </c>
    </row>
    <row r="2618" spans="1:4" ht="24" x14ac:dyDescent="0.2">
      <c r="A2618" s="52">
        <v>79</v>
      </c>
      <c r="B2618" s="53" t="s">
        <v>547</v>
      </c>
      <c r="C2618" s="54" t="s">
        <v>321</v>
      </c>
      <c r="D2618" s="55">
        <v>0.08</v>
      </c>
    </row>
    <row r="2619" spans="1:4" ht="24.75" thickBot="1" x14ac:dyDescent="0.25">
      <c r="A2619" s="52">
        <v>80</v>
      </c>
      <c r="B2619" s="53" t="s">
        <v>548</v>
      </c>
      <c r="C2619" s="54" t="s">
        <v>321</v>
      </c>
      <c r="D2619" s="55">
        <v>-0.08</v>
      </c>
    </row>
    <row r="2620" spans="1:4" x14ac:dyDescent="0.2">
      <c r="A2620" s="45"/>
      <c r="B2620" s="45"/>
      <c r="C2620" s="45"/>
      <c r="D2620" s="45"/>
    </row>
    <row r="2621" spans="1:4" ht="12.75" customHeight="1" x14ac:dyDescent="0.2">
      <c r="A2621" s="56"/>
      <c r="B2621" s="103" t="s">
        <v>552</v>
      </c>
      <c r="C2621" s="103"/>
      <c r="D2621" s="103"/>
    </row>
    <row r="2622" spans="1:4" ht="13.5" thickBot="1" x14ac:dyDescent="0.25">
      <c r="A2622" s="44"/>
      <c r="B2622" s="44"/>
      <c r="C2622" s="44"/>
      <c r="D2622" s="44"/>
    </row>
    <row r="2623" spans="1:4" x14ac:dyDescent="0.2">
      <c r="A2623" s="46">
        <v>81</v>
      </c>
      <c r="B2623" s="47" t="s">
        <v>525</v>
      </c>
      <c r="C2623" s="48" t="s">
        <v>526</v>
      </c>
      <c r="D2623" s="49">
        <v>1</v>
      </c>
    </row>
    <row r="2624" spans="1:4" ht="24" x14ac:dyDescent="0.2">
      <c r="A2624" s="52">
        <v>82</v>
      </c>
      <c r="B2624" s="53" t="s">
        <v>527</v>
      </c>
      <c r="C2624" s="54" t="s">
        <v>304</v>
      </c>
      <c r="D2624" s="55">
        <v>1</v>
      </c>
    </row>
    <row r="2625" spans="1:4" ht="33.75" x14ac:dyDescent="0.2">
      <c r="A2625" s="52">
        <v>83</v>
      </c>
      <c r="B2625" s="53" t="s">
        <v>528</v>
      </c>
      <c r="C2625" s="54" t="s">
        <v>429</v>
      </c>
      <c r="D2625" s="55">
        <v>0.13</v>
      </c>
    </row>
    <row r="2626" spans="1:4" ht="33.75" x14ac:dyDescent="0.2">
      <c r="A2626" s="52">
        <v>84</v>
      </c>
      <c r="B2626" s="53" t="s">
        <v>529</v>
      </c>
      <c r="C2626" s="54" t="s">
        <v>429</v>
      </c>
      <c r="D2626" s="55">
        <v>0.04</v>
      </c>
    </row>
    <row r="2627" spans="1:4" ht="33.75" x14ac:dyDescent="0.2">
      <c r="A2627" s="52">
        <v>85</v>
      </c>
      <c r="B2627" s="53" t="s">
        <v>530</v>
      </c>
      <c r="C2627" s="54" t="s">
        <v>429</v>
      </c>
      <c r="D2627" s="55">
        <v>0.04</v>
      </c>
    </row>
    <row r="2628" spans="1:4" ht="33.75" x14ac:dyDescent="0.2">
      <c r="A2628" s="52">
        <v>86</v>
      </c>
      <c r="B2628" s="53" t="s">
        <v>531</v>
      </c>
      <c r="C2628" s="54" t="s">
        <v>532</v>
      </c>
      <c r="D2628" s="55">
        <v>0.21000000000000002</v>
      </c>
    </row>
    <row r="2629" spans="1:4" ht="33.75" x14ac:dyDescent="0.2">
      <c r="A2629" s="52">
        <v>87</v>
      </c>
      <c r="B2629" s="53" t="s">
        <v>533</v>
      </c>
      <c r="C2629" s="54" t="s">
        <v>429</v>
      </c>
      <c r="D2629" s="55">
        <v>0.21</v>
      </c>
    </row>
    <row r="2630" spans="1:4" ht="33.75" x14ac:dyDescent="0.2">
      <c r="A2630" s="52">
        <v>88</v>
      </c>
      <c r="B2630" s="53" t="s">
        <v>534</v>
      </c>
      <c r="C2630" s="54" t="s">
        <v>532</v>
      </c>
      <c r="D2630" s="55">
        <v>0.21</v>
      </c>
    </row>
    <row r="2631" spans="1:4" x14ac:dyDescent="0.2">
      <c r="A2631" s="52">
        <v>89</v>
      </c>
      <c r="B2631" s="53" t="s">
        <v>535</v>
      </c>
      <c r="C2631" s="54" t="s">
        <v>536</v>
      </c>
      <c r="D2631" s="55">
        <v>1</v>
      </c>
    </row>
    <row r="2632" spans="1:4" ht="33.75" x14ac:dyDescent="0.2">
      <c r="A2632" s="52">
        <v>90</v>
      </c>
      <c r="B2632" s="53" t="s">
        <v>537</v>
      </c>
      <c r="C2632" s="54" t="s">
        <v>368</v>
      </c>
      <c r="D2632" s="55">
        <v>0.2</v>
      </c>
    </row>
    <row r="2633" spans="1:4" ht="56.25" x14ac:dyDescent="0.2">
      <c r="A2633" s="52">
        <v>91</v>
      </c>
      <c r="B2633" s="53" t="s">
        <v>538</v>
      </c>
      <c r="C2633" s="54" t="s">
        <v>468</v>
      </c>
      <c r="D2633" s="55">
        <v>1.153E-2</v>
      </c>
    </row>
    <row r="2634" spans="1:4" ht="24" x14ac:dyDescent="0.2">
      <c r="A2634" s="52">
        <v>92</v>
      </c>
      <c r="B2634" s="53" t="s">
        <v>539</v>
      </c>
      <c r="C2634" s="54" t="s">
        <v>304</v>
      </c>
      <c r="D2634" s="55">
        <v>1</v>
      </c>
    </row>
    <row r="2635" spans="1:4" ht="13.5" thickBot="1" x14ac:dyDescent="0.25">
      <c r="A2635" s="52">
        <v>93</v>
      </c>
      <c r="B2635" s="53" t="s">
        <v>540</v>
      </c>
      <c r="C2635" s="54" t="s">
        <v>541</v>
      </c>
      <c r="D2635" s="55">
        <v>1</v>
      </c>
    </row>
    <row r="2636" spans="1:4" x14ac:dyDescent="0.2">
      <c r="A2636" s="45"/>
      <c r="B2636" s="45"/>
      <c r="C2636" s="45"/>
      <c r="D2636" s="45"/>
    </row>
    <row r="2637" spans="1:4" x14ac:dyDescent="0.2">
      <c r="A2637" s="42"/>
      <c r="B2637" s="104" t="s">
        <v>542</v>
      </c>
      <c r="C2637" s="104"/>
      <c r="D2637" s="104"/>
    </row>
    <row r="2638" spans="1:4" ht="13.5" thickBot="1" x14ac:dyDescent="0.25">
      <c r="A2638" s="44"/>
      <c r="B2638" s="44"/>
      <c r="C2638" s="44"/>
      <c r="D2638" s="44"/>
    </row>
    <row r="2639" spans="1:4" ht="24" x14ac:dyDescent="0.2">
      <c r="A2639" s="46">
        <v>94</v>
      </c>
      <c r="B2639" s="47" t="s">
        <v>543</v>
      </c>
      <c r="C2639" s="48" t="s">
        <v>304</v>
      </c>
      <c r="D2639" s="49">
        <v>2</v>
      </c>
    </row>
    <row r="2640" spans="1:4" x14ac:dyDescent="0.2">
      <c r="A2640" s="52">
        <v>95</v>
      </c>
      <c r="B2640" s="53" t="s">
        <v>544</v>
      </c>
      <c r="C2640" s="54" t="s">
        <v>545</v>
      </c>
      <c r="D2640" s="55">
        <v>4</v>
      </c>
    </row>
    <row r="2641" spans="1:4" ht="13.5" thickBot="1" x14ac:dyDescent="0.25">
      <c r="A2641" s="52">
        <v>96</v>
      </c>
      <c r="B2641" s="53" t="s">
        <v>546</v>
      </c>
      <c r="C2641" s="54" t="s">
        <v>304</v>
      </c>
      <c r="D2641" s="55">
        <v>1</v>
      </c>
    </row>
    <row r="2642" spans="1:4" x14ac:dyDescent="0.2">
      <c r="A2642" s="45"/>
      <c r="B2642" s="45"/>
      <c r="C2642" s="45"/>
      <c r="D2642" s="45"/>
    </row>
    <row r="2643" spans="1:4" x14ac:dyDescent="0.2">
      <c r="A2643" s="42"/>
      <c r="B2643" s="104" t="s">
        <v>305</v>
      </c>
      <c r="C2643" s="104"/>
      <c r="D2643" s="104"/>
    </row>
    <row r="2644" spans="1:4" ht="13.5" thickBot="1" x14ac:dyDescent="0.25">
      <c r="A2644" s="44"/>
      <c r="B2644" s="44"/>
      <c r="C2644" s="44"/>
      <c r="D2644" s="44"/>
    </row>
    <row r="2645" spans="1:4" ht="56.25" x14ac:dyDescent="0.2">
      <c r="A2645" s="46">
        <v>97</v>
      </c>
      <c r="B2645" s="47" t="s">
        <v>382</v>
      </c>
      <c r="C2645" s="48" t="s">
        <v>253</v>
      </c>
      <c r="D2645" s="49">
        <v>2.5999999999999999E-2</v>
      </c>
    </row>
    <row r="2646" spans="1:4" ht="56.25" x14ac:dyDescent="0.2">
      <c r="A2646" s="52">
        <v>98</v>
      </c>
      <c r="B2646" s="53" t="s">
        <v>252</v>
      </c>
      <c r="C2646" s="54" t="s">
        <v>253</v>
      </c>
      <c r="D2646" s="55">
        <v>3.5999999999999997E-2</v>
      </c>
    </row>
    <row r="2647" spans="1:4" ht="24" x14ac:dyDescent="0.2">
      <c r="A2647" s="52">
        <v>99</v>
      </c>
      <c r="B2647" s="53" t="s">
        <v>547</v>
      </c>
      <c r="C2647" s="54" t="s">
        <v>321</v>
      </c>
      <c r="D2647" s="55">
        <v>0.08</v>
      </c>
    </row>
    <row r="2648" spans="1:4" ht="24.75" thickBot="1" x14ac:dyDescent="0.25">
      <c r="A2648" s="52">
        <v>100</v>
      </c>
      <c r="B2648" s="53" t="s">
        <v>548</v>
      </c>
      <c r="C2648" s="54" t="s">
        <v>321</v>
      </c>
      <c r="D2648" s="55">
        <v>-0.08</v>
      </c>
    </row>
    <row r="2649" spans="1:4" x14ac:dyDescent="0.2">
      <c r="A2649" s="45"/>
      <c r="B2649" s="45"/>
      <c r="C2649" s="45"/>
      <c r="D2649" s="45"/>
    </row>
    <row r="2650" spans="1:4" ht="12.75" customHeight="1" x14ac:dyDescent="0.2">
      <c r="A2650" s="56"/>
      <c r="B2650" s="103" t="s">
        <v>553</v>
      </c>
      <c r="C2650" s="103"/>
      <c r="D2650" s="103"/>
    </row>
    <row r="2651" spans="1:4" ht="13.5" thickBot="1" x14ac:dyDescent="0.25">
      <c r="A2651" s="44"/>
      <c r="B2651" s="44"/>
      <c r="C2651" s="44"/>
      <c r="D2651" s="44"/>
    </row>
    <row r="2652" spans="1:4" x14ac:dyDescent="0.2">
      <c r="A2652" s="46">
        <v>101</v>
      </c>
      <c r="B2652" s="47" t="s">
        <v>525</v>
      </c>
      <c r="C2652" s="48" t="s">
        <v>526</v>
      </c>
      <c r="D2652" s="49">
        <v>1</v>
      </c>
    </row>
    <row r="2653" spans="1:4" ht="24" x14ac:dyDescent="0.2">
      <c r="A2653" s="52">
        <v>102</v>
      </c>
      <c r="B2653" s="53" t="s">
        <v>527</v>
      </c>
      <c r="C2653" s="54" t="s">
        <v>304</v>
      </c>
      <c r="D2653" s="55">
        <v>1</v>
      </c>
    </row>
    <row r="2654" spans="1:4" ht="33.75" x14ac:dyDescent="0.2">
      <c r="A2654" s="52">
        <v>103</v>
      </c>
      <c r="B2654" s="53" t="s">
        <v>528</v>
      </c>
      <c r="C2654" s="54" t="s">
        <v>429</v>
      </c>
      <c r="D2654" s="55">
        <v>0.13</v>
      </c>
    </row>
    <row r="2655" spans="1:4" ht="33.75" x14ac:dyDescent="0.2">
      <c r="A2655" s="52">
        <v>104</v>
      </c>
      <c r="B2655" s="53" t="s">
        <v>529</v>
      </c>
      <c r="C2655" s="54" t="s">
        <v>429</v>
      </c>
      <c r="D2655" s="55">
        <v>0.04</v>
      </c>
    </row>
    <row r="2656" spans="1:4" ht="33.75" x14ac:dyDescent="0.2">
      <c r="A2656" s="52">
        <v>105</v>
      </c>
      <c r="B2656" s="53" t="s">
        <v>530</v>
      </c>
      <c r="C2656" s="54" t="s">
        <v>429</v>
      </c>
      <c r="D2656" s="55">
        <v>0.04</v>
      </c>
    </row>
    <row r="2657" spans="1:4" ht="33.75" x14ac:dyDescent="0.2">
      <c r="A2657" s="52">
        <v>106</v>
      </c>
      <c r="B2657" s="53" t="s">
        <v>531</v>
      </c>
      <c r="C2657" s="54" t="s">
        <v>532</v>
      </c>
      <c r="D2657" s="55">
        <v>0.21000000000000002</v>
      </c>
    </row>
    <row r="2658" spans="1:4" ht="33.75" x14ac:dyDescent="0.2">
      <c r="A2658" s="52">
        <v>107</v>
      </c>
      <c r="B2658" s="53" t="s">
        <v>533</v>
      </c>
      <c r="C2658" s="54" t="s">
        <v>429</v>
      </c>
      <c r="D2658" s="55">
        <v>0.21</v>
      </c>
    </row>
    <row r="2659" spans="1:4" ht="33.75" x14ac:dyDescent="0.2">
      <c r="A2659" s="52">
        <v>108</v>
      </c>
      <c r="B2659" s="53" t="s">
        <v>534</v>
      </c>
      <c r="C2659" s="54" t="s">
        <v>532</v>
      </c>
      <c r="D2659" s="55">
        <v>0.21</v>
      </c>
    </row>
    <row r="2660" spans="1:4" x14ac:dyDescent="0.2">
      <c r="A2660" s="52">
        <v>109</v>
      </c>
      <c r="B2660" s="53" t="s">
        <v>535</v>
      </c>
      <c r="C2660" s="54" t="s">
        <v>536</v>
      </c>
      <c r="D2660" s="55">
        <v>1</v>
      </c>
    </row>
    <row r="2661" spans="1:4" ht="33.75" x14ac:dyDescent="0.2">
      <c r="A2661" s="52">
        <v>110</v>
      </c>
      <c r="B2661" s="53" t="s">
        <v>537</v>
      </c>
      <c r="C2661" s="54" t="s">
        <v>368</v>
      </c>
      <c r="D2661" s="55">
        <v>0.2</v>
      </c>
    </row>
    <row r="2662" spans="1:4" ht="56.25" x14ac:dyDescent="0.2">
      <c r="A2662" s="52">
        <v>111</v>
      </c>
      <c r="B2662" s="53" t="s">
        <v>538</v>
      </c>
      <c r="C2662" s="54" t="s">
        <v>468</v>
      </c>
      <c r="D2662" s="55">
        <v>1.153E-2</v>
      </c>
    </row>
    <row r="2663" spans="1:4" ht="24" x14ac:dyDescent="0.2">
      <c r="A2663" s="52">
        <v>112</v>
      </c>
      <c r="B2663" s="53" t="s">
        <v>539</v>
      </c>
      <c r="C2663" s="54" t="s">
        <v>304</v>
      </c>
      <c r="D2663" s="55">
        <v>1</v>
      </c>
    </row>
    <row r="2664" spans="1:4" ht="13.5" thickBot="1" x14ac:dyDescent="0.25">
      <c r="A2664" s="52">
        <v>113</v>
      </c>
      <c r="B2664" s="53" t="s">
        <v>540</v>
      </c>
      <c r="C2664" s="54" t="s">
        <v>541</v>
      </c>
      <c r="D2664" s="55">
        <v>1</v>
      </c>
    </row>
    <row r="2665" spans="1:4" x14ac:dyDescent="0.2">
      <c r="A2665" s="45"/>
      <c r="B2665" s="45"/>
      <c r="C2665" s="45"/>
      <c r="D2665" s="45"/>
    </row>
    <row r="2666" spans="1:4" x14ac:dyDescent="0.2">
      <c r="A2666" s="42"/>
      <c r="B2666" s="104" t="s">
        <v>542</v>
      </c>
      <c r="C2666" s="104"/>
      <c r="D2666" s="104"/>
    </row>
    <row r="2667" spans="1:4" ht="13.5" thickBot="1" x14ac:dyDescent="0.25">
      <c r="A2667" s="44"/>
      <c r="B2667" s="44"/>
      <c r="C2667" s="44"/>
      <c r="D2667" s="44"/>
    </row>
    <row r="2668" spans="1:4" ht="24" x14ac:dyDescent="0.2">
      <c r="A2668" s="46">
        <v>114</v>
      </c>
      <c r="B2668" s="47" t="s">
        <v>543</v>
      </c>
      <c r="C2668" s="48" t="s">
        <v>304</v>
      </c>
      <c r="D2668" s="49">
        <v>2</v>
      </c>
    </row>
    <row r="2669" spans="1:4" x14ac:dyDescent="0.2">
      <c r="A2669" s="52">
        <v>115</v>
      </c>
      <c r="B2669" s="53" t="s">
        <v>544</v>
      </c>
      <c r="C2669" s="54" t="s">
        <v>545</v>
      </c>
      <c r="D2669" s="55">
        <v>4</v>
      </c>
    </row>
    <row r="2670" spans="1:4" ht="13.5" thickBot="1" x14ac:dyDescent="0.25">
      <c r="A2670" s="52">
        <v>116</v>
      </c>
      <c r="B2670" s="53" t="s">
        <v>546</v>
      </c>
      <c r="C2670" s="54" t="s">
        <v>304</v>
      </c>
      <c r="D2670" s="55">
        <v>1</v>
      </c>
    </row>
    <row r="2671" spans="1:4" x14ac:dyDescent="0.2">
      <c r="A2671" s="45"/>
      <c r="B2671" s="45"/>
      <c r="C2671" s="45"/>
      <c r="D2671" s="45"/>
    </row>
    <row r="2672" spans="1:4" x14ac:dyDescent="0.2">
      <c r="A2672" s="42"/>
      <c r="B2672" s="104" t="s">
        <v>305</v>
      </c>
      <c r="C2672" s="104"/>
      <c r="D2672" s="104"/>
    </row>
    <row r="2673" spans="1:4" ht="13.5" thickBot="1" x14ac:dyDescent="0.25">
      <c r="A2673" s="44"/>
      <c r="B2673" s="44"/>
      <c r="C2673" s="44"/>
      <c r="D2673" s="44"/>
    </row>
    <row r="2674" spans="1:4" ht="56.25" x14ac:dyDescent="0.2">
      <c r="A2674" s="46">
        <v>117</v>
      </c>
      <c r="B2674" s="47" t="s">
        <v>382</v>
      </c>
      <c r="C2674" s="48" t="s">
        <v>253</v>
      </c>
      <c r="D2674" s="49">
        <v>2.5999999999999999E-2</v>
      </c>
    </row>
    <row r="2675" spans="1:4" ht="56.25" x14ac:dyDescent="0.2">
      <c r="A2675" s="52">
        <v>118</v>
      </c>
      <c r="B2675" s="53" t="s">
        <v>252</v>
      </c>
      <c r="C2675" s="54" t="s">
        <v>253</v>
      </c>
      <c r="D2675" s="55">
        <v>3.5999999999999997E-2</v>
      </c>
    </row>
    <row r="2676" spans="1:4" ht="24" x14ac:dyDescent="0.2">
      <c r="A2676" s="52">
        <v>119</v>
      </c>
      <c r="B2676" s="53" t="s">
        <v>547</v>
      </c>
      <c r="C2676" s="54" t="s">
        <v>321</v>
      </c>
      <c r="D2676" s="55">
        <v>0.08</v>
      </c>
    </row>
    <row r="2677" spans="1:4" ht="24" x14ac:dyDescent="0.2">
      <c r="A2677" s="52">
        <v>120</v>
      </c>
      <c r="B2677" s="53" t="s">
        <v>548</v>
      </c>
      <c r="C2677" s="54" t="s">
        <v>321</v>
      </c>
      <c r="D2677" s="55">
        <v>-0.08</v>
      </c>
    </row>
  </sheetData>
  <mergeCells count="320">
    <mergeCell ref="A4:D4"/>
    <mergeCell ref="B1822:D1822"/>
    <mergeCell ref="B1824:D1824"/>
    <mergeCell ref="B1834:D1834"/>
    <mergeCell ref="B1845:D1845"/>
    <mergeCell ref="B1856:D1856"/>
    <mergeCell ref="B1868:D1868"/>
    <mergeCell ref="B1875:D1875"/>
    <mergeCell ref="B1885:D1885"/>
    <mergeCell ref="B1686:D1686"/>
    <mergeCell ref="B1694:D1694"/>
    <mergeCell ref="B1696:D1696"/>
    <mergeCell ref="B1698:D1698"/>
    <mergeCell ref="B1708:D1708"/>
    <mergeCell ref="B1719:D1719"/>
    <mergeCell ref="B1730:D1730"/>
    <mergeCell ref="B1742:D1742"/>
    <mergeCell ref="B1749:D1749"/>
    <mergeCell ref="B1633:D1633"/>
    <mergeCell ref="B1582:D1582"/>
    <mergeCell ref="B1593:D1593"/>
    <mergeCell ref="B1604:D1604"/>
    <mergeCell ref="B1635:D1635"/>
    <mergeCell ref="B1645:D1645"/>
    <mergeCell ref="B1891:D1891"/>
    <mergeCell ref="B1757:D1757"/>
    <mergeCell ref="B1759:D1759"/>
    <mergeCell ref="B1761:D1761"/>
    <mergeCell ref="B1771:D1771"/>
    <mergeCell ref="B1782:D1782"/>
    <mergeCell ref="B1793:D1793"/>
    <mergeCell ref="B1805:D1805"/>
    <mergeCell ref="B1812:D1812"/>
    <mergeCell ref="B1820:D1820"/>
    <mergeCell ref="B1656:D1656"/>
    <mergeCell ref="B1667:D1667"/>
    <mergeCell ref="B1679:D1679"/>
    <mergeCell ref="B1563:D1563"/>
    <mergeCell ref="B1571:D1571"/>
    <mergeCell ref="B1572:D1572"/>
    <mergeCell ref="B1533:D1533"/>
    <mergeCell ref="B1544:D1544"/>
    <mergeCell ref="B1556:D1556"/>
    <mergeCell ref="B1616:D1616"/>
    <mergeCell ref="B1623:D1623"/>
    <mergeCell ref="B1631:D1631"/>
    <mergeCell ref="B1440:D1440"/>
    <mergeCell ref="B1420:D1420"/>
    <mergeCell ref="B1424:D1424"/>
    <mergeCell ref="B1428:D1428"/>
    <mergeCell ref="B1432:D1432"/>
    <mergeCell ref="B1503:D1503"/>
    <mergeCell ref="B1522:D1522"/>
    <mergeCell ref="B1446:D1446"/>
    <mergeCell ref="B1452:D1452"/>
    <mergeCell ref="B1458:D1458"/>
    <mergeCell ref="B1463:D1463"/>
    <mergeCell ref="B1469:D1469"/>
    <mergeCell ref="B1475:D1475"/>
    <mergeCell ref="B1510:D1510"/>
    <mergeCell ref="B1512:D1512"/>
    <mergeCell ref="B1483:D1483"/>
    <mergeCell ref="B1487:D1487"/>
    <mergeCell ref="B1491:D1491"/>
    <mergeCell ref="B1495:D1495"/>
    <mergeCell ref="B1499:D1499"/>
    <mergeCell ref="B1290:D1290"/>
    <mergeCell ref="B1360:D1360"/>
    <mergeCell ref="B1369:D1369"/>
    <mergeCell ref="B1379:D1379"/>
    <mergeCell ref="B1389:D1389"/>
    <mergeCell ref="B1398:D1398"/>
    <mergeCell ref="B1408:D1408"/>
    <mergeCell ref="B1299:D1299"/>
    <mergeCell ref="B1436:D1436"/>
    <mergeCell ref="B1246:D1246"/>
    <mergeCell ref="B1257:D1257"/>
    <mergeCell ref="B1262:D1262"/>
    <mergeCell ref="B1269:D1269"/>
    <mergeCell ref="B1232:D1232"/>
    <mergeCell ref="B1239:D1239"/>
    <mergeCell ref="B1244:D1244"/>
    <mergeCell ref="B1280:D1280"/>
    <mergeCell ref="B1285:D1285"/>
    <mergeCell ref="B1177:D1177"/>
    <mergeCell ref="B1145:D1145"/>
    <mergeCell ref="B1150:D1150"/>
    <mergeCell ref="B1155:D1155"/>
    <mergeCell ref="B1213:D1213"/>
    <mergeCell ref="B1218:D1218"/>
    <mergeCell ref="B1223:D1223"/>
    <mergeCell ref="B1179:D1179"/>
    <mergeCell ref="B1190:D1190"/>
    <mergeCell ref="B1195:D1195"/>
    <mergeCell ref="B1202:D1202"/>
    <mergeCell ref="B1111:D1111"/>
    <mergeCell ref="B1122:D1122"/>
    <mergeCell ref="B1127:D1127"/>
    <mergeCell ref="B1134:D1134"/>
    <mergeCell ref="B1096:D1096"/>
    <mergeCell ref="B1103:D1103"/>
    <mergeCell ref="B1109:D1109"/>
    <mergeCell ref="B1164:D1164"/>
    <mergeCell ref="B1171:D1171"/>
    <mergeCell ref="B1042:D1042"/>
    <mergeCell ref="B1009:D1009"/>
    <mergeCell ref="B1014:D1014"/>
    <mergeCell ref="B1019:D1019"/>
    <mergeCell ref="B1077:D1077"/>
    <mergeCell ref="B1082:D1082"/>
    <mergeCell ref="B1087:D1087"/>
    <mergeCell ref="B1044:D1044"/>
    <mergeCell ref="B1055:D1055"/>
    <mergeCell ref="B1059:D1059"/>
    <mergeCell ref="B1066:D1066"/>
    <mergeCell ref="B975:D975"/>
    <mergeCell ref="B986:D986"/>
    <mergeCell ref="B991:D991"/>
    <mergeCell ref="B998:D998"/>
    <mergeCell ref="B960:D960"/>
    <mergeCell ref="B967:D967"/>
    <mergeCell ref="B973:D973"/>
    <mergeCell ref="B1029:D1029"/>
    <mergeCell ref="B1036:D1036"/>
    <mergeCell ref="B880:D880"/>
    <mergeCell ref="B891:D891"/>
    <mergeCell ref="B905:D905"/>
    <mergeCell ref="B847:D847"/>
    <mergeCell ref="B858:D858"/>
    <mergeCell ref="B869:D869"/>
    <mergeCell ref="B941:D941"/>
    <mergeCell ref="B946:D946"/>
    <mergeCell ref="B951:D951"/>
    <mergeCell ref="B907:D907"/>
    <mergeCell ref="B918:D918"/>
    <mergeCell ref="B923:D923"/>
    <mergeCell ref="B930:D930"/>
    <mergeCell ref="B527:D527"/>
    <mergeCell ref="B538:D538"/>
    <mergeCell ref="B549:D549"/>
    <mergeCell ref="B561:D561"/>
    <mergeCell ref="B572:D572"/>
    <mergeCell ref="B811:D811"/>
    <mergeCell ref="B822:D822"/>
    <mergeCell ref="B836:D836"/>
    <mergeCell ref="B583:D583"/>
    <mergeCell ref="B767:D767"/>
    <mergeCell ref="B778:D778"/>
    <mergeCell ref="B789:D789"/>
    <mergeCell ref="B800:D800"/>
    <mergeCell ref="B494:D494"/>
    <mergeCell ref="B496:D496"/>
    <mergeCell ref="B503:D503"/>
    <mergeCell ref="B476:D476"/>
    <mergeCell ref="B482:D482"/>
    <mergeCell ref="B486:D486"/>
    <mergeCell ref="B510:D510"/>
    <mergeCell ref="B516:D516"/>
    <mergeCell ref="B448:D448"/>
    <mergeCell ref="B452:D452"/>
    <mergeCell ref="B460:D460"/>
    <mergeCell ref="B442:D442"/>
    <mergeCell ref="B462:D462"/>
    <mergeCell ref="B469:D469"/>
    <mergeCell ref="B408:D408"/>
    <mergeCell ref="B414:D414"/>
    <mergeCell ref="B435:D435"/>
    <mergeCell ref="B418:D418"/>
    <mergeCell ref="B426:D426"/>
    <mergeCell ref="B428:D428"/>
    <mergeCell ref="B359:D359"/>
    <mergeCell ref="B366:D366"/>
    <mergeCell ref="B392:D392"/>
    <mergeCell ref="B394:D394"/>
    <mergeCell ref="B401:D401"/>
    <mergeCell ref="B373:D373"/>
    <mergeCell ref="B380:D380"/>
    <mergeCell ref="B384:D384"/>
    <mergeCell ref="B317:D317"/>
    <mergeCell ref="B323:D323"/>
    <mergeCell ref="B325:D325"/>
    <mergeCell ref="B345:D345"/>
    <mergeCell ref="B349:D349"/>
    <mergeCell ref="B357:D357"/>
    <mergeCell ref="B339:D339"/>
    <mergeCell ref="B307:D307"/>
    <mergeCell ref="B313:D313"/>
    <mergeCell ref="B290:D290"/>
    <mergeCell ref="B296:D296"/>
    <mergeCell ref="B332:D332"/>
    <mergeCell ref="B251:D251"/>
    <mergeCell ref="B229:D229"/>
    <mergeCell ref="B237:D237"/>
    <mergeCell ref="B243:D243"/>
    <mergeCell ref="B274:D274"/>
    <mergeCell ref="B276:D276"/>
    <mergeCell ref="B284:D284"/>
    <mergeCell ref="B255:D255"/>
    <mergeCell ref="B260:D260"/>
    <mergeCell ref="B266:D266"/>
    <mergeCell ref="B270:D270"/>
    <mergeCell ref="A6:A9"/>
    <mergeCell ref="B6:B9"/>
    <mergeCell ref="C6:C9"/>
    <mergeCell ref="D6:D9"/>
    <mergeCell ref="B39:D39"/>
    <mergeCell ref="B79:D79"/>
    <mergeCell ref="B83:D83"/>
    <mergeCell ref="B1897:D1897"/>
    <mergeCell ref="B1903:D1903"/>
    <mergeCell ref="B219:D219"/>
    <mergeCell ref="B223:D223"/>
    <mergeCell ref="B227:D227"/>
    <mergeCell ref="B202:D202"/>
    <mergeCell ref="B204:D204"/>
    <mergeCell ref="B208:D208"/>
    <mergeCell ref="B213:D213"/>
    <mergeCell ref="B249:D249"/>
    <mergeCell ref="B166:D166"/>
    <mergeCell ref="B172:D172"/>
    <mergeCell ref="B190:D190"/>
    <mergeCell ref="B196:D196"/>
    <mergeCell ref="B176:D176"/>
    <mergeCell ref="B180:D180"/>
    <mergeCell ref="B182:D182"/>
    <mergeCell ref="B1909:D1909"/>
    <mergeCell ref="B1915:D1915"/>
    <mergeCell ref="B1923:D1923"/>
    <mergeCell ref="B47:D47"/>
    <mergeCell ref="B53:D53"/>
    <mergeCell ref="B38:D38"/>
    <mergeCell ref="B105:D105"/>
    <mergeCell ref="B107:D107"/>
    <mergeCell ref="B85:D85"/>
    <mergeCell ref="B93:D93"/>
    <mergeCell ref="B99:D99"/>
    <mergeCell ref="B132:D132"/>
    <mergeCell ref="B134:D134"/>
    <mergeCell ref="B143:D143"/>
    <mergeCell ref="B111:D111"/>
    <mergeCell ref="B117:D117"/>
    <mergeCell ref="B123:D123"/>
    <mergeCell ref="B127:D127"/>
    <mergeCell ref="B157:D157"/>
    <mergeCell ref="B161:D161"/>
    <mergeCell ref="B149:D149"/>
    <mergeCell ref="B155:D155"/>
    <mergeCell ref="B298:D298"/>
    <mergeCell ref="B302:D302"/>
    <mergeCell ref="B2058:D2058"/>
    <mergeCell ref="B2071:D2071"/>
    <mergeCell ref="B2084:D2084"/>
    <mergeCell ref="B2097:D2097"/>
    <mergeCell ref="B2110:D2110"/>
    <mergeCell ref="B1943:D1943"/>
    <mergeCell ref="B1963:D1963"/>
    <mergeCell ref="B1983:D1983"/>
    <mergeCell ref="B2003:D2003"/>
    <mergeCell ref="B2023:D2023"/>
    <mergeCell ref="B2045:D2045"/>
    <mergeCell ref="B2170:D2170"/>
    <mergeCell ref="B2181:D2181"/>
    <mergeCell ref="B2190:D2190"/>
    <mergeCell ref="B2199:D2199"/>
    <mergeCell ref="B2208:D2208"/>
    <mergeCell ref="B2125:D2125"/>
    <mergeCell ref="B2134:D2134"/>
    <mergeCell ref="B2143:D2143"/>
    <mergeCell ref="B2152:D2152"/>
    <mergeCell ref="B2161:D2161"/>
    <mergeCell ref="B2277:D2277"/>
    <mergeCell ref="B2279:D2279"/>
    <mergeCell ref="B2301:D2301"/>
    <mergeCell ref="B2307:D2307"/>
    <mergeCell ref="B2317:D2317"/>
    <mergeCell ref="B2319:D2319"/>
    <mergeCell ref="B2341:D2341"/>
    <mergeCell ref="B2217:D2217"/>
    <mergeCell ref="B2226:D2226"/>
    <mergeCell ref="B2237:D2237"/>
    <mergeCell ref="B2239:D2239"/>
    <mergeCell ref="B2261:D2261"/>
    <mergeCell ref="B2267:D2267"/>
    <mergeCell ref="B2421:D2421"/>
    <mergeCell ref="B2427:D2427"/>
    <mergeCell ref="B2437:D2437"/>
    <mergeCell ref="B2439:D2439"/>
    <mergeCell ref="B2461:D2461"/>
    <mergeCell ref="B2467:D2467"/>
    <mergeCell ref="B2347:D2347"/>
    <mergeCell ref="B2357:D2357"/>
    <mergeCell ref="B2359:D2359"/>
    <mergeCell ref="B2381:D2381"/>
    <mergeCell ref="B2387:D2387"/>
    <mergeCell ref="B2397:D2397"/>
    <mergeCell ref="B2399:D2399"/>
    <mergeCell ref="B2479:D2479"/>
    <mergeCell ref="B2483:D2483"/>
    <mergeCell ref="B2487:D2487"/>
    <mergeCell ref="B2491:D2491"/>
    <mergeCell ref="B2495:D2495"/>
    <mergeCell ref="B2499:D2499"/>
    <mergeCell ref="B2505:D2505"/>
    <mergeCell ref="B2521:D2521"/>
    <mergeCell ref="B2527:D2527"/>
    <mergeCell ref="B2621:D2621"/>
    <mergeCell ref="B2637:D2637"/>
    <mergeCell ref="B2643:D2643"/>
    <mergeCell ref="B2650:D2650"/>
    <mergeCell ref="B2666:D2666"/>
    <mergeCell ref="B2672:D2672"/>
    <mergeCell ref="B2534:D2534"/>
    <mergeCell ref="B2550:D2550"/>
    <mergeCell ref="B2556:D2556"/>
    <mergeCell ref="B2563:D2563"/>
    <mergeCell ref="B2579:D2579"/>
    <mergeCell ref="B2585:D2585"/>
    <mergeCell ref="B2592:D2592"/>
    <mergeCell ref="B2608:D2608"/>
    <mergeCell ref="B2614:D2614"/>
  </mergeCells>
  <printOptions horizontalCentered="1"/>
  <pageMargins left="0.39370078740157483" right="0.39370078740157483" top="0.39370078740157483" bottom="0.39370078740157483" header="0" footer="0"/>
  <pageSetup paperSize="9" scale="93" fitToHeight="0" orientation="portrait" r:id="rId1"/>
  <headerFooter>
    <oddHeader>&amp;CСтраница &amp;P из &amp;N</oddHeader>
    <oddFooter>&amp;R&amp;P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Y12"/>
  <sheetViews>
    <sheetView workbookViewId="0"/>
  </sheetViews>
  <sheetFormatPr defaultColWidth="9.140625" defaultRowHeight="12.75" x14ac:dyDescent="0.2"/>
  <cols>
    <col min="1" max="256" width="9.140625" customWidth="1"/>
  </cols>
  <sheetData>
    <row r="1" spans="1:103" x14ac:dyDescent="0.2">
      <c r="A1">
        <v>0</v>
      </c>
      <c r="B1" t="s">
        <v>0</v>
      </c>
      <c r="D1" t="s">
        <v>1</v>
      </c>
      <c r="F1">
        <v>0</v>
      </c>
      <c r="G1">
        <v>0</v>
      </c>
      <c r="H1">
        <v>0</v>
      </c>
      <c r="I1" t="s">
        <v>2</v>
      </c>
      <c r="J1" t="s">
        <v>3</v>
      </c>
      <c r="K1">
        <v>1</v>
      </c>
      <c r="L1">
        <v>25077</v>
      </c>
      <c r="M1">
        <v>59014266</v>
      </c>
      <c r="N1">
        <v>11</v>
      </c>
      <c r="O1">
        <v>11</v>
      </c>
      <c r="P1">
        <v>0</v>
      </c>
      <c r="Q1">
        <v>3</v>
      </c>
    </row>
    <row r="12" spans="1:103" x14ac:dyDescent="0.2">
      <c r="F12" t="str">
        <f>Source!F12</f>
        <v>4.1.3.1 Планировка стройплощадки(снятие перемещение растительного грунта для хранения)</v>
      </c>
      <c r="G12" t="str">
        <f>Source!G12</f>
        <v>Дом блокировнной застройки, расположенный по адресу: Орловская область, Орловский муниципальный округ, д.Никуличи (поз.1)</v>
      </c>
      <c r="AB12" t="s">
        <v>6</v>
      </c>
      <c r="AC12" t="s">
        <v>6</v>
      </c>
      <c r="AD12" t="s">
        <v>6</v>
      </c>
      <c r="AE12" t="s">
        <v>6</v>
      </c>
      <c r="AH12" t="s">
        <v>6</v>
      </c>
      <c r="AI12" t="s">
        <v>6</v>
      </c>
      <c r="CY12">
        <f>Source!CY12</f>
        <v>0</v>
      </c>
    </row>
  </sheetData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U84"/>
  <sheetViews>
    <sheetView workbookViewId="0"/>
  </sheetViews>
  <sheetFormatPr defaultRowHeight="12.75" x14ac:dyDescent="0.2"/>
  <sheetData>
    <row r="1" spans="1:255" x14ac:dyDescent="0.2">
      <c r="B1" t="s">
        <v>202</v>
      </c>
    </row>
    <row r="3" spans="1:255" x14ac:dyDescent="0.2">
      <c r="A3">
        <v>3</v>
      </c>
      <c r="B3" t="s">
        <v>203</v>
      </c>
    </row>
    <row r="4" spans="1:255" x14ac:dyDescent="0.2">
      <c r="A4">
        <v>1</v>
      </c>
      <c r="B4" t="s">
        <v>204</v>
      </c>
    </row>
    <row r="5" spans="1:255" x14ac:dyDescent="0.2">
      <c r="A5">
        <v>0</v>
      </c>
      <c r="B5" t="s">
        <v>205</v>
      </c>
    </row>
    <row r="6" spans="1:255" x14ac:dyDescent="0.2">
      <c r="A6">
        <v>2</v>
      </c>
      <c r="B6" t="s">
        <v>206</v>
      </c>
    </row>
    <row r="7" spans="1:255" x14ac:dyDescent="0.2">
      <c r="A7">
        <v>0</v>
      </c>
      <c r="B7" t="s">
        <v>207</v>
      </c>
    </row>
    <row r="8" spans="1:255" x14ac:dyDescent="0.2">
      <c r="A8">
        <v>2</v>
      </c>
      <c r="B8" t="s">
        <v>208</v>
      </c>
    </row>
    <row r="9" spans="1:255" x14ac:dyDescent="0.2">
      <c r="A9">
        <v>0</v>
      </c>
      <c r="B9" t="s">
        <v>209</v>
      </c>
    </row>
    <row r="13" spans="1:255" x14ac:dyDescent="0.2">
      <c r="A13">
        <v>3</v>
      </c>
      <c r="B13" t="s">
        <v>216</v>
      </c>
      <c r="D13" t="s">
        <v>217</v>
      </c>
      <c r="F13" t="s">
        <v>218</v>
      </c>
    </row>
    <row r="14" spans="1:255" x14ac:dyDescent="0.2">
      <c r="A14">
        <v>513</v>
      </c>
      <c r="B14" t="s">
        <v>219</v>
      </c>
      <c r="D14" t="s">
        <v>217</v>
      </c>
      <c r="F14" t="s">
        <v>218</v>
      </c>
      <c r="AY14" t="e">
        <f>SUM('ВОР Планировка'!#REF!:'ВОР Планировка'!#REF!)</f>
        <v>#REF!</v>
      </c>
      <c r="AZ14" t="e">
        <f>SUM('ВОР Планировка'!E12:'ВОР Планировка'!#REF!)</f>
        <v>#REF!</v>
      </c>
      <c r="BA14" t="e">
        <f>SUM('ВОР Планировка'!F12:'ВОР Планировка'!#REF!)</f>
        <v>#REF!</v>
      </c>
      <c r="BB14" t="e">
        <f>SUM('ВОР Планировка'!G12:'ВОР Планировка'!#REF!)</f>
        <v>#REF!</v>
      </c>
      <c r="BC14" t="e">
        <f>SUM('ВОР Планировка'!H12:'ВОР Планировка'!#REF!)</f>
        <v>#REF!</v>
      </c>
      <c r="BD14" t="e">
        <f>SUM('ВОР Планировка'!I12:'ВОР Планировка'!#REF!)</f>
        <v>#REF!</v>
      </c>
      <c r="CW14" t="e">
        <f>Source!DM35</f>
        <v>#REF!</v>
      </c>
      <c r="CX14">
        <f>Source!DN35</f>
        <v>13.46128</v>
      </c>
      <c r="CY14" t="e">
        <f>Source!DG35</f>
        <v>#REF!</v>
      </c>
      <c r="CZ14" t="e">
        <f>Source!DK35</f>
        <v>#REF!</v>
      </c>
      <c r="DA14" t="e">
        <f>Source!DI35</f>
        <v>#REF!</v>
      </c>
      <c r="DB14" t="e">
        <f>Source!DJ35</f>
        <v>#REF!</v>
      </c>
      <c r="DC14">
        <f>Source!DH35</f>
        <v>0</v>
      </c>
      <c r="DD14">
        <f>Source!EG35</f>
        <v>0</v>
      </c>
      <c r="DE14">
        <f>Source!EN35</f>
        <v>0</v>
      </c>
      <c r="DF14">
        <f>Source!EO35</f>
        <v>0</v>
      </c>
      <c r="DG14">
        <f>Source!EP35</f>
        <v>0</v>
      </c>
      <c r="DH14">
        <f>Source!EQ35</f>
        <v>0</v>
      </c>
      <c r="DI14">
        <f>Source!EH35</f>
        <v>0</v>
      </c>
      <c r="DJ14">
        <f>Source!EI35</f>
        <v>0</v>
      </c>
      <c r="DK14">
        <f>Source!ER35</f>
        <v>0</v>
      </c>
      <c r="DL14">
        <f>Source!DL35</f>
        <v>0</v>
      </c>
      <c r="DM14">
        <f>Source!DO35</f>
        <v>0</v>
      </c>
      <c r="DN14" t="e">
        <f>Source!DP35</f>
        <v>#REF!</v>
      </c>
      <c r="DO14" t="e">
        <f>Source!DQ35</f>
        <v>#REF!</v>
      </c>
      <c r="DP14" t="e">
        <f>Source!EJ35</f>
        <v>#REF!</v>
      </c>
      <c r="DQ14" t="e">
        <f>Source!EK35</f>
        <v>#REF!</v>
      </c>
      <c r="DR14">
        <f>Source!EL35</f>
        <v>0</v>
      </c>
      <c r="DS14">
        <f>Source!EH35</f>
        <v>0</v>
      </c>
      <c r="DT14">
        <f>Source!EM35</f>
        <v>0</v>
      </c>
      <c r="DU14" t="e">
        <f>Source!EK35+Source!EL35</f>
        <v>#REF!</v>
      </c>
      <c r="DW14">
        <f>Source!ES35</f>
        <v>0</v>
      </c>
      <c r="DX14">
        <f>Source!ET35</f>
        <v>0</v>
      </c>
      <c r="DY14">
        <f>Source!EU35</f>
        <v>0</v>
      </c>
      <c r="DZ14" t="e">
        <f>Source!EV35</f>
        <v>#REF!</v>
      </c>
      <c r="ET14" t="e">
        <f>Source!DM35</f>
        <v>#REF!</v>
      </c>
      <c r="EU14">
        <f>Source!DN35</f>
        <v>13.46128</v>
      </c>
      <c r="EV14" t="e">
        <f>SUM('ВОР Планировка'!EU12:'ВОР Планировка'!#REF!)</f>
        <v>#REF!</v>
      </c>
      <c r="EW14" t="e">
        <f>SUM('ВОР Планировка'!EV12:'ВОР Планировка'!#REF!)</f>
        <v>#REF!</v>
      </c>
      <c r="EX14" t="e">
        <f>SUM('ВОР Планировка'!EW12:'ВОР Планировка'!#REF!)</f>
        <v>#REF!</v>
      </c>
      <c r="EY14" t="e">
        <f>SUM('ВОР Планировка'!EX12:'ВОР Планировка'!#REF!)</f>
        <v>#REF!</v>
      </c>
      <c r="EZ14" t="e">
        <f>SUM('ВОР Планировка'!EY12:'ВОР Планировка'!#REF!)</f>
        <v>#REF!</v>
      </c>
      <c r="FA14" t="e">
        <f>SUM('ВОР Планировка'!EZ12:'ВОР Планировка'!#REF!)</f>
        <v>#REF!</v>
      </c>
      <c r="FB14" t="e">
        <f>SUM('ВОР Планировка'!FA12:'ВОР Планировка'!#REF!)</f>
        <v>#REF!</v>
      </c>
      <c r="FC14" t="e">
        <f>SUM('ВОР Планировка'!FB12:'ВОР Планировка'!#REF!)</f>
        <v>#REF!</v>
      </c>
      <c r="FD14" t="e">
        <f>SUM('ВОР Планировка'!FC12:'ВОР Планировка'!#REF!)</f>
        <v>#REF!</v>
      </c>
      <c r="FE14" t="e">
        <f>SUM('ВОР Планировка'!FD12:'ВОР Планировка'!#REF!)</f>
        <v>#REF!</v>
      </c>
      <c r="FF14" t="e">
        <f>SUM('ВОР Планировка'!FE12:'ВОР Планировка'!#REF!)</f>
        <v>#REF!</v>
      </c>
      <c r="FG14" t="e">
        <f>SUM('ВОР Планировка'!FF12:'ВОР Планировка'!#REF!)</f>
        <v>#REF!</v>
      </c>
      <c r="FH14" t="e">
        <f>SUM('ВОР Планировка'!FG12:'ВОР Планировка'!#REF!)</f>
        <v>#REF!</v>
      </c>
      <c r="FI14" t="e">
        <f>SUM('ВОР Планировка'!FH12:'ВОР Планировка'!#REF!)</f>
        <v>#REF!</v>
      </c>
      <c r="FJ14" t="e">
        <f>SUM('ВОР Планировка'!FI12:'ВОР Планировка'!#REF!)</f>
        <v>#REF!</v>
      </c>
      <c r="FK14" t="e">
        <f>SUM('ВОР Планировка'!FJ12:'ВОР Планировка'!#REF!)</f>
        <v>#REF!</v>
      </c>
      <c r="FL14" t="e">
        <f>SUM('ВОР Планировка'!FK12:'ВОР Планировка'!#REF!)</f>
        <v>#REF!</v>
      </c>
      <c r="FM14" t="e">
        <f>SUM('ВОР Планировка'!FL12:'ВОР Планировка'!#REF!)</f>
        <v>#REF!</v>
      </c>
      <c r="FN14" t="e">
        <f>SUM('ВОР Планировка'!FM12:'ВОР Планировка'!#REF!)</f>
        <v>#REF!</v>
      </c>
      <c r="FO14" t="e">
        <f>SUM('ВОР Планировка'!FN12:'ВОР Планировка'!#REF!)</f>
        <v>#REF!</v>
      </c>
      <c r="FP14" t="e">
        <f>SUM('ВОР Планировка'!FO12:'ВОР Планировка'!#REF!)</f>
        <v>#REF!</v>
      </c>
      <c r="FQ14" t="e">
        <f>SUM('ВОР Планировка'!FP12:'ВОР Планировка'!#REF!)</f>
        <v>#REF!</v>
      </c>
      <c r="FR14" t="e">
        <f>SUM('ВОР Планировка'!FM12:'ВОР Планировка'!#REF!)+SUM('ВОР Планировка'!FN12:'ВОР Планировка'!#REF!)</f>
        <v>#REF!</v>
      </c>
      <c r="FS14" t="e">
        <f>SUM('ВОР Планировка'!FR12:'ВОР Планировка'!#REF!)</f>
        <v>#REF!</v>
      </c>
      <c r="FT14" t="e">
        <f>SUM('ВОР Планировка'!FS12:'ВОР Планировка'!#REF!)</f>
        <v>#REF!</v>
      </c>
      <c r="FU14" t="e">
        <f>SUM('ВОР Планировка'!FT12:'ВОР Планировка'!#REF!)</f>
        <v>#REF!</v>
      </c>
      <c r="FV14" t="e">
        <f>SUM('ВОР Планировка'!FU12:'ВОР Планировка'!#REF!)</f>
        <v>#REF!</v>
      </c>
      <c r="FW14" t="e">
        <f>SUM('ВОР Планировка'!FV12:'ВОР Планировка'!#REF!)</f>
        <v>#REF!</v>
      </c>
      <c r="FX14" t="e">
        <f>SUMIF('ВОР Планировка'!BG12:'ВОР Планировка'!#REF!,1,'ВОР Планировка'!EV12:'ВОР Планировка'!#REF!)</f>
        <v>#REF!</v>
      </c>
      <c r="FY14" t="e">
        <f>SUMIF('ВОР Планировка'!BG12:'ВОР Планировка'!#REF!,2,'ВОР Планировка'!EV12:'ВОР Планировка'!#REF!)</f>
        <v>#REF!</v>
      </c>
      <c r="FZ14" t="e">
        <f>SUMIF('ВОР Планировка'!BG12:'ВОР Планировка'!#REF!,5,'ВОР Планировка'!EV12:'ВОР Планировка'!#REF!)</f>
        <v>#REF!</v>
      </c>
      <c r="GA14" t="e">
        <f>SUMIF('ВОР Планировка'!BG12:'ВОР Планировка'!#REF!,4,'ВОР Планировка'!EV12:'ВОР Планировка'!#REF!)</f>
        <v>#REF!</v>
      </c>
      <c r="GB14" t="e">
        <f>SUMIF('ВОР Планировка'!BG12:'ВОР Планировка'!#REF!,1,'ВОР Планировка'!EW12:'ВОР Планировка'!#REF!)</f>
        <v>#REF!</v>
      </c>
      <c r="GC14" t="e">
        <f>SUMIF('ВОР Планировка'!BG12:'ВОР Планировка'!#REF!,2,'ВОР Планировка'!EW12:'ВОР Планировка'!#REF!)</f>
        <v>#REF!</v>
      </c>
      <c r="GD14" t="e">
        <f>SUMIF('ВОР Планировка'!BG12:'ВОР Планировка'!#REF!,4,'ВОР Планировка'!EW12:'ВОР Планировка'!#REF!)</f>
        <v>#REF!</v>
      </c>
      <c r="GE14" t="e">
        <f>SUMIF('ВОР Планировка'!BG12:'ВОР Планировка'!#REF!,1,'ВОР Планировка'!FB12:'ВОР Планировка'!#REF!)</f>
        <v>#REF!</v>
      </c>
      <c r="GF14" t="e">
        <f>SUMIF('ВОР Планировка'!BG12:'ВОР Планировка'!#REF!,2,'ВОР Планировка'!FB12:'ВОР Планировка'!#REF!)</f>
        <v>#REF!</v>
      </c>
      <c r="GG14" t="e">
        <f>SUMIF('ВОР Планировка'!BG12:'ВОР Планировка'!#REF!,4,'ВОР Планировка'!FB12:'ВОР Планировка'!#REF!)</f>
        <v>#REF!</v>
      </c>
      <c r="IB14" t="e">
        <f>SUM('ВОР Планировка'!FZ12:'ВОР Планировка'!#REF!)</f>
        <v>#REF!</v>
      </c>
      <c r="IC14" t="e">
        <f>SUM('ВОР Планировка'!GB12:'ВОР Планировка'!#REF!)</f>
        <v>#REF!</v>
      </c>
      <c r="ID14" t="e">
        <f>SUM('ВОР Планировка'!GD12:'ВОР Планировка'!#REF!)</f>
        <v>#REF!</v>
      </c>
      <c r="IE14" t="e">
        <f>SUM('ВОР Планировка'!GF12:'ВОР Планировка'!#REF!)</f>
        <v>#REF!</v>
      </c>
      <c r="IF14" t="e">
        <f>SUM('ВОР Планировка'!GJ12:'ВОР Планировка'!#REF!)</f>
        <v>#REF!</v>
      </c>
      <c r="IG14" t="e">
        <f>SUM('ВОР Планировка'!GK12:'ВОР Планировка'!#REF!)</f>
        <v>#REF!</v>
      </c>
      <c r="IH14" t="e">
        <f>SUM('ВОР Планировка'!FW12:'ВОР Планировка'!#REF!)</f>
        <v>#REF!</v>
      </c>
      <c r="II14" t="e">
        <f>SUM('ВОР Планировка'!FY12:'ВОР Планировка'!#REF!)</f>
        <v>#REF!</v>
      </c>
      <c r="IJ14" t="e">
        <f>SUM('ВОР Планировка'!GA12:'ВОР Планировка'!#REF!)</f>
        <v>#REF!</v>
      </c>
      <c r="IK14" t="e">
        <f>SUM('ВОР Планировка'!GC12:'ВОР Планировка'!#REF!)</f>
        <v>#REF!</v>
      </c>
      <c r="IL14" t="e">
        <f>SUM('ВОР Планировка'!GE12:'ВОР Планировка'!#REF!)</f>
        <v>#REF!</v>
      </c>
      <c r="IM14" t="e">
        <f>SUM('ВОР Планировка'!GH12:'ВОР Планировка'!#REF!)</f>
        <v>#REF!</v>
      </c>
      <c r="IN14" t="e">
        <f>SUMIF('ВОР Планировка'!BG12:'ВОР Планировка'!#REF!,1,'ВОР Планировка'!FJ12:'ВОР Планировка'!#REF!)</f>
        <v>#REF!</v>
      </c>
      <c r="IO14" t="e">
        <f>SUMIF('ВОР Планировка'!BG12:'ВОР Планировка'!#REF!,2,'ВОР Планировка'!FJ12:'ВОР Планировка'!#REF!)</f>
        <v>#REF!</v>
      </c>
      <c r="IP14" t="e">
        <f>SUMIF('ВОР Планировка'!BG12:'ВОР Планировка'!#REF!,5,'ВОР Планировка'!FJ12:'ВОР Планировка'!#REF!)</f>
        <v>#REF!</v>
      </c>
      <c r="IQ14" t="e">
        <f>SUMIF('ВОР Планировка'!BG12:'ВОР Планировка'!#REF!,4,'ВОР Планировка'!FJ12:'ВОР Планировка'!#REF!)</f>
        <v>#REF!</v>
      </c>
      <c r="IR14" t="e">
        <f>SUMIF('ВОР Планировка'!BG12:'ВОР Планировка'!#REF!,1,'ВОР Планировка'!FK12:'ВОР Планировка'!#REF!)</f>
        <v>#REF!</v>
      </c>
      <c r="IS14" t="e">
        <f>SUMIF('ВОР Планировка'!BG12:'ВОР Планировка'!#REF!,2,'ВОР Планировка'!FK12:'ВОР Планировка'!#REF!)</f>
        <v>#REF!</v>
      </c>
      <c r="IT14" t="e">
        <f>SUMIF('ВОР Планировка'!BG12:'ВОР Планировка'!#REF!,5,'ВОР Планировка'!FK12:'ВОР Планировка'!#REF!)</f>
        <v>#REF!</v>
      </c>
      <c r="IU14" t="e">
        <f>SUMIF('ВОР Планировка'!BG12:'ВОР Планировка'!#REF!,4,'ВОР Планировка'!FK12:'ВОР Планировка'!#REF!)</f>
        <v>#REF!</v>
      </c>
    </row>
    <row r="15" spans="1:255" x14ac:dyDescent="0.2">
      <c r="A15">
        <v>999</v>
      </c>
      <c r="B15" t="s">
        <v>221</v>
      </c>
    </row>
    <row r="84" spans="57:68" x14ac:dyDescent="0.2">
      <c r="BE84" t="e">
        <f>SUMIF('ВОР Планировка'!BG12:'ВОР Планировка'!#REF!,1,'ВОР Планировка'!G12:'ВОР Планировка'!#REF!)</f>
        <v>#REF!</v>
      </c>
      <c r="BF84" t="e">
        <f>SUMIF('ВОР Планировка'!BG12:'ВОР Планировка'!#REF!,2,'ВОР Планировка'!G12:'ВОР Планировка'!#REF!)</f>
        <v>#REF!</v>
      </c>
      <c r="BG84" t="e">
        <f>SUMIF('ВОР Планировка'!BG12:'ВОР Планировка'!#REF!,5,'ВОР Планировка'!G12:'ВОР Планировка'!#REF!)</f>
        <v>#REF!</v>
      </c>
      <c r="BH84" t="e">
        <f>SUMIF('ВОР Планировка'!BG12:'ВОР Планировка'!#REF!,4,'ВОР Планировка'!G12:'ВОР Планировка'!#REF!)</f>
        <v>#REF!</v>
      </c>
      <c r="BI84" t="e">
        <f>SUMIF('ВОР Планировка'!BG12:'ВОР Планировка'!#REF!,1,'ВОР Планировка'!H12:'ВОР Планировка'!#REF!)</f>
        <v>#REF!</v>
      </c>
      <c r="BJ84" t="e">
        <f>SUMIF('ВОР Планировка'!BG12:'ВОР Планировка'!#REF!,2,'ВОР Планировка'!H12:'ВОР Планировка'!#REF!)</f>
        <v>#REF!</v>
      </c>
      <c r="BK84" t="e">
        <f>SUMIF('ВОР Планировка'!BG12:'ВОР Планировка'!#REF!,5,'ВОР Планировка'!H12:'ВОР Планировка'!#REF!)</f>
        <v>#REF!</v>
      </c>
      <c r="BL84" t="e">
        <f>SUMIF('ВОР Планировка'!BG12:'ВОР Планировка'!#REF!,4,'ВОР Планировка'!H12:'ВОР Планировка'!#REF!)</f>
        <v>#REF!</v>
      </c>
      <c r="BM84" t="e">
        <f>SUMIF('ВОР Планировка'!BG12:'ВОР Планировка'!#REF!,1,'ВОР Планировка'!I12:'ВОР Планировка'!#REF!)</f>
        <v>#REF!</v>
      </c>
      <c r="BN84" t="e">
        <f>SUMIF('ВОР Планировка'!BG12:'ВОР Планировка'!#REF!,2,'ВОР Планировка'!I12:'ВОР Планировка'!#REF!)</f>
        <v>#REF!</v>
      </c>
      <c r="BO84" t="e">
        <f>SUMIF('ВОР Планировка'!BG12:'ВОР Планировка'!#REF!,5,'ВОР Планировка'!I12:'ВОР Планировка'!#REF!)</f>
        <v>#REF!</v>
      </c>
      <c r="BP84" t="e">
        <f>SUMIF('ВОР Планировка'!BG12:'ВОР Планировка'!#REF!,4,'ВОР Планировка'!I12:'ВОР Планировка'!#REF!)</f>
        <v>#REF!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U84"/>
  <sheetViews>
    <sheetView workbookViewId="0"/>
  </sheetViews>
  <sheetFormatPr defaultRowHeight="12.75" x14ac:dyDescent="0.2"/>
  <sheetData>
    <row r="1" spans="1:255" x14ac:dyDescent="0.2">
      <c r="B1" t="s">
        <v>202</v>
      </c>
    </row>
    <row r="3" spans="1:255" x14ac:dyDescent="0.2">
      <c r="A3">
        <v>3</v>
      </c>
      <c r="B3" t="s">
        <v>203</v>
      </c>
    </row>
    <row r="4" spans="1:255" x14ac:dyDescent="0.2">
      <c r="A4">
        <v>2</v>
      </c>
      <c r="B4" t="s">
        <v>204</v>
      </c>
    </row>
    <row r="5" spans="1:255" x14ac:dyDescent="0.2">
      <c r="A5">
        <v>0</v>
      </c>
      <c r="B5" t="s">
        <v>205</v>
      </c>
    </row>
    <row r="6" spans="1:255" x14ac:dyDescent="0.2">
      <c r="A6">
        <v>2</v>
      </c>
      <c r="B6" t="s">
        <v>206</v>
      </c>
    </row>
    <row r="7" spans="1:255" x14ac:dyDescent="0.2">
      <c r="A7">
        <v>0</v>
      </c>
      <c r="B7" t="s">
        <v>207</v>
      </c>
    </row>
    <row r="8" spans="1:255" x14ac:dyDescent="0.2">
      <c r="A8">
        <v>2</v>
      </c>
      <c r="B8" t="s">
        <v>208</v>
      </c>
    </row>
    <row r="9" spans="1:255" x14ac:dyDescent="0.2">
      <c r="A9">
        <v>0</v>
      </c>
      <c r="B9" t="s">
        <v>209</v>
      </c>
    </row>
    <row r="13" spans="1:255" x14ac:dyDescent="0.2">
      <c r="A13">
        <v>3</v>
      </c>
      <c r="B13" t="s">
        <v>216</v>
      </c>
      <c r="D13" t="s">
        <v>217</v>
      </c>
      <c r="F13" t="s">
        <v>218</v>
      </c>
    </row>
    <row r="14" spans="1:255" x14ac:dyDescent="0.2">
      <c r="A14">
        <v>513</v>
      </c>
      <c r="B14" t="s">
        <v>219</v>
      </c>
      <c r="D14" t="s">
        <v>217</v>
      </c>
      <c r="F14" t="s">
        <v>218</v>
      </c>
      <c r="AY14" t="e">
        <f>SUM(#REF!:#REF!)</f>
        <v>#REF!</v>
      </c>
      <c r="AZ14" t="e">
        <f>SUM(#REF!:#REF!)</f>
        <v>#REF!</v>
      </c>
      <c r="BA14" t="e">
        <f>SUM(#REF!:#REF!)</f>
        <v>#REF!</v>
      </c>
      <c r="BB14" t="e">
        <f>SUM(#REF!:#REF!)</f>
        <v>#REF!</v>
      </c>
      <c r="BC14" t="e">
        <f>SUM(#REF!:#REF!)</f>
        <v>#REF!</v>
      </c>
      <c r="BD14" t="e">
        <f>SUM(#REF!:#REF!)</f>
        <v>#REF!</v>
      </c>
      <c r="CW14" t="e">
        <f>Source!DM35</f>
        <v>#REF!</v>
      </c>
      <c r="CX14">
        <f>Source!DN35</f>
        <v>13.46128</v>
      </c>
      <c r="CY14" t="e">
        <f>Source!DG35</f>
        <v>#REF!</v>
      </c>
      <c r="CZ14" t="e">
        <f>Source!DK35</f>
        <v>#REF!</v>
      </c>
      <c r="DA14" t="e">
        <f>Source!DI35</f>
        <v>#REF!</v>
      </c>
      <c r="DB14" t="e">
        <f>Source!DJ35</f>
        <v>#REF!</v>
      </c>
      <c r="DC14">
        <f>Source!DH35</f>
        <v>0</v>
      </c>
      <c r="DD14">
        <f>Source!EG35</f>
        <v>0</v>
      </c>
      <c r="DE14">
        <f>Source!EN35</f>
        <v>0</v>
      </c>
      <c r="DF14">
        <f>Source!EO35</f>
        <v>0</v>
      </c>
      <c r="DG14">
        <f>Source!EP35</f>
        <v>0</v>
      </c>
      <c r="DH14">
        <f>Source!EQ35</f>
        <v>0</v>
      </c>
      <c r="DI14">
        <f>Source!EH35</f>
        <v>0</v>
      </c>
      <c r="DJ14">
        <f>Source!EI35</f>
        <v>0</v>
      </c>
      <c r="DK14">
        <f>Source!ER35</f>
        <v>0</v>
      </c>
      <c r="DL14">
        <f>Source!DL35</f>
        <v>0</v>
      </c>
      <c r="DM14">
        <f>Source!DO35</f>
        <v>0</v>
      </c>
      <c r="DN14" t="e">
        <f>Source!DP35</f>
        <v>#REF!</v>
      </c>
      <c r="DO14" t="e">
        <f>Source!DQ35</f>
        <v>#REF!</v>
      </c>
      <c r="DP14" t="e">
        <f>Source!EJ35</f>
        <v>#REF!</v>
      </c>
      <c r="DQ14" t="e">
        <f>Source!EK35</f>
        <v>#REF!</v>
      </c>
      <c r="DR14">
        <f>Source!EL35</f>
        <v>0</v>
      </c>
      <c r="DS14">
        <f>Source!EH35</f>
        <v>0</v>
      </c>
      <c r="DT14">
        <f>Source!EM35</f>
        <v>0</v>
      </c>
      <c r="DU14" t="e">
        <f>Source!EK35+Source!EL35</f>
        <v>#REF!</v>
      </c>
      <c r="DW14">
        <f>Source!ES35</f>
        <v>0</v>
      </c>
      <c r="DX14">
        <f>Source!ET35</f>
        <v>0</v>
      </c>
      <c r="DY14">
        <f>Source!EU35</f>
        <v>0</v>
      </c>
      <c r="DZ14" t="e">
        <f>Source!EV35</f>
        <v>#REF!</v>
      </c>
      <c r="ET14" t="e">
        <f>Source!DM35</f>
        <v>#REF!</v>
      </c>
      <c r="EU14">
        <f>Source!DN35</f>
        <v>13.46128</v>
      </c>
      <c r="EV14" t="e">
        <f>SUM(#REF!:#REF!)</f>
        <v>#REF!</v>
      </c>
      <c r="EW14" t="e">
        <f>SUM(#REF!:#REF!)</f>
        <v>#REF!</v>
      </c>
      <c r="EX14" t="e">
        <f>SUM(#REF!:#REF!)</f>
        <v>#REF!</v>
      </c>
      <c r="EY14" t="e">
        <f>SUM(#REF!:#REF!)</f>
        <v>#REF!</v>
      </c>
      <c r="EZ14" t="e">
        <f>SUM(#REF!:#REF!)</f>
        <v>#REF!</v>
      </c>
      <c r="FA14" t="e">
        <f>SUM(#REF!:#REF!)</f>
        <v>#REF!</v>
      </c>
      <c r="FB14" t="e">
        <f>SUM(#REF!:#REF!)</f>
        <v>#REF!</v>
      </c>
      <c r="FC14" t="e">
        <f>SUM(#REF!:#REF!)</f>
        <v>#REF!</v>
      </c>
      <c r="FD14" t="e">
        <f>SUM(#REF!:#REF!)</f>
        <v>#REF!</v>
      </c>
      <c r="FE14" t="e">
        <f>SUM(#REF!:#REF!)</f>
        <v>#REF!</v>
      </c>
      <c r="FF14" t="e">
        <f>SUM(#REF!:#REF!)</f>
        <v>#REF!</v>
      </c>
      <c r="FG14" t="e">
        <f>SUM(#REF!:#REF!)</f>
        <v>#REF!</v>
      </c>
      <c r="FH14" t="e">
        <f>SUM(#REF!:#REF!)</f>
        <v>#REF!</v>
      </c>
      <c r="FI14" t="e">
        <f>SUM(#REF!:#REF!)</f>
        <v>#REF!</v>
      </c>
      <c r="FJ14" t="e">
        <f>SUM(#REF!:#REF!)</f>
        <v>#REF!</v>
      </c>
      <c r="FK14" t="e">
        <f>SUM(#REF!:#REF!)</f>
        <v>#REF!</v>
      </c>
      <c r="FL14" t="e">
        <f>SUM(#REF!:#REF!)</f>
        <v>#REF!</v>
      </c>
      <c r="FM14" t="e">
        <f>SUM(#REF!:#REF!)</f>
        <v>#REF!</v>
      </c>
      <c r="FN14" t="e">
        <f>SUM(#REF!:#REF!)</f>
        <v>#REF!</v>
      </c>
      <c r="FO14" t="e">
        <f>SUM(#REF!:#REF!)</f>
        <v>#REF!</v>
      </c>
      <c r="FP14" t="e">
        <f>SUM(#REF!:#REF!)</f>
        <v>#REF!</v>
      </c>
      <c r="FQ14" t="e">
        <f>SUM(#REF!:#REF!)</f>
        <v>#REF!</v>
      </c>
      <c r="FR14" t="e">
        <f>SUM(#REF!:#REF!)+SUM(#REF!:#REF!)</f>
        <v>#REF!</v>
      </c>
      <c r="FS14" t="e">
        <f>SUM(#REF!:#REF!)</f>
        <v>#REF!</v>
      </c>
      <c r="FT14" t="e">
        <f>SUM(#REF!:#REF!)</f>
        <v>#REF!</v>
      </c>
      <c r="FU14" t="e">
        <f>SUM(#REF!:#REF!)</f>
        <v>#REF!</v>
      </c>
      <c r="FV14" t="e">
        <f>SUM(#REF!:#REF!)</f>
        <v>#REF!</v>
      </c>
      <c r="FW14" t="e">
        <f>SUM(#REF!:#REF!)</f>
        <v>#REF!</v>
      </c>
      <c r="FX14" t="e">
        <f>SUMIF(#REF!:#REF!,1,#REF!:#REF!)</f>
        <v>#REF!</v>
      </c>
      <c r="FY14" t="e">
        <f>SUMIF(#REF!:#REF!,2,#REF!:#REF!)</f>
        <v>#REF!</v>
      </c>
      <c r="FZ14" t="e">
        <f>SUMIF(#REF!:#REF!,5,#REF!:#REF!)</f>
        <v>#REF!</v>
      </c>
      <c r="GA14" t="e">
        <f>SUMIF(#REF!:#REF!,4,#REF!:#REF!)</f>
        <v>#REF!</v>
      </c>
      <c r="GB14" t="e">
        <f>SUMIF(#REF!:#REF!,1,#REF!:#REF!)</f>
        <v>#REF!</v>
      </c>
      <c r="GC14" t="e">
        <f>SUMIF(#REF!:#REF!,2,#REF!:#REF!)</f>
        <v>#REF!</v>
      </c>
      <c r="GD14" t="e">
        <f>SUMIF(#REF!:#REF!,4,#REF!:#REF!)</f>
        <v>#REF!</v>
      </c>
      <c r="GE14" t="e">
        <f>SUMIF(#REF!:#REF!,1,#REF!:#REF!)</f>
        <v>#REF!</v>
      </c>
      <c r="GF14" t="e">
        <f>SUMIF(#REF!:#REF!,2,#REF!:#REF!)</f>
        <v>#REF!</v>
      </c>
      <c r="GG14" t="e">
        <f>SUMIF(#REF!:#REF!,4,#REF!:#REF!)</f>
        <v>#REF!</v>
      </c>
      <c r="IB14" t="e">
        <f>SUM(#REF!:#REF!)</f>
        <v>#REF!</v>
      </c>
      <c r="IC14" t="e">
        <f>SUM(#REF!:#REF!)</f>
        <v>#REF!</v>
      </c>
      <c r="ID14" t="e">
        <f>SUM(#REF!:#REF!)</f>
        <v>#REF!</v>
      </c>
      <c r="IE14" t="e">
        <f>SUM(#REF!:#REF!)</f>
        <v>#REF!</v>
      </c>
      <c r="IF14" t="e">
        <f>SUM(#REF!:#REF!)</f>
        <v>#REF!</v>
      </c>
      <c r="IG14" t="e">
        <f>SUM(#REF!:#REF!)</f>
        <v>#REF!</v>
      </c>
      <c r="IH14" t="e">
        <f>SUM(#REF!:#REF!)</f>
        <v>#REF!</v>
      </c>
      <c r="II14" t="e">
        <f>SUM(#REF!:#REF!)</f>
        <v>#REF!</v>
      </c>
      <c r="IJ14" t="e">
        <f>SUM(#REF!:#REF!)</f>
        <v>#REF!</v>
      </c>
      <c r="IK14" t="e">
        <f>SUM(#REF!:#REF!)</f>
        <v>#REF!</v>
      </c>
      <c r="IL14" t="e">
        <f>SUM(#REF!:#REF!)</f>
        <v>#REF!</v>
      </c>
      <c r="IM14" t="e">
        <f>SUM(#REF!:#REF!)</f>
        <v>#REF!</v>
      </c>
      <c r="IN14" t="e">
        <f>SUMIF(#REF!:#REF!,1,#REF!:#REF!)</f>
        <v>#REF!</v>
      </c>
      <c r="IO14" t="e">
        <f>SUMIF(#REF!:#REF!,2,#REF!:#REF!)</f>
        <v>#REF!</v>
      </c>
      <c r="IP14" t="e">
        <f>SUMIF(#REF!:#REF!,5,#REF!:#REF!)</f>
        <v>#REF!</v>
      </c>
      <c r="IQ14" t="e">
        <f>SUMIF(#REF!:#REF!,4,#REF!:#REF!)</f>
        <v>#REF!</v>
      </c>
      <c r="IR14" t="e">
        <f>SUMIF(#REF!:#REF!,1,#REF!:#REF!)</f>
        <v>#REF!</v>
      </c>
      <c r="IS14" t="e">
        <f>SUMIF(#REF!:#REF!,2,#REF!:#REF!)</f>
        <v>#REF!</v>
      </c>
      <c r="IT14" t="e">
        <f>SUMIF(#REF!:#REF!,5,#REF!:#REF!)</f>
        <v>#REF!</v>
      </c>
      <c r="IU14" t="e">
        <f>SUMIF(#REF!:#REF!,4,#REF!:#REF!)</f>
        <v>#REF!</v>
      </c>
    </row>
    <row r="15" spans="1:255" x14ac:dyDescent="0.2">
      <c r="A15">
        <v>999</v>
      </c>
      <c r="B15" t="s">
        <v>221</v>
      </c>
    </row>
    <row r="84" spans="57:68" x14ac:dyDescent="0.2">
      <c r="BE84" t="e">
        <f>SUMIF(#REF!:#REF!,1,#REF!:#REF!)</f>
        <v>#REF!</v>
      </c>
      <c r="BF84" t="e">
        <f>SUMIF(#REF!:#REF!,2,#REF!:#REF!)</f>
        <v>#REF!</v>
      </c>
      <c r="BG84" t="e">
        <f>SUMIF(#REF!:#REF!,5,#REF!:#REF!)</f>
        <v>#REF!</v>
      </c>
      <c r="BH84" t="e">
        <f>SUMIF(#REF!:#REF!,4,#REF!:#REF!)</f>
        <v>#REF!</v>
      </c>
      <c r="BI84" t="e">
        <f>SUMIF(#REF!:#REF!,1,#REF!:#REF!)</f>
        <v>#REF!</v>
      </c>
      <c r="BJ84" t="e">
        <f>SUMIF(#REF!:#REF!,2,#REF!:#REF!)</f>
        <v>#REF!</v>
      </c>
      <c r="BK84" t="e">
        <f>SUMIF(#REF!:#REF!,5,#REF!:#REF!)</f>
        <v>#REF!</v>
      </c>
      <c r="BL84" t="e">
        <f>SUMIF(#REF!:#REF!,4,#REF!:#REF!)</f>
        <v>#REF!</v>
      </c>
      <c r="BM84" t="e">
        <f>SUMIF(#REF!:#REF!,1,#REF!:#REF!)</f>
        <v>#REF!</v>
      </c>
      <c r="BN84" t="e">
        <f>SUMIF(#REF!:#REF!,2,#REF!:#REF!)</f>
        <v>#REF!</v>
      </c>
      <c r="BO84" t="e">
        <f>SUMIF(#REF!:#REF!,5,#REF!:#REF!)</f>
        <v>#REF!</v>
      </c>
      <c r="BP84" t="e">
        <f>SUMIF(#REF!:#REF!,4,#REF!:#REF!)</f>
        <v>#REF!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U135"/>
  <sheetViews>
    <sheetView workbookViewId="0">
      <selection activeCell="A131" sqref="A131:AX131"/>
    </sheetView>
  </sheetViews>
  <sheetFormatPr defaultColWidth="9.140625" defaultRowHeight="12.75" x14ac:dyDescent="0.2"/>
  <cols>
    <col min="1" max="256" width="9.140625" customWidth="1"/>
  </cols>
  <sheetData>
    <row r="1" spans="1:246" x14ac:dyDescent="0.2">
      <c r="A1">
        <v>0</v>
      </c>
      <c r="B1" t="s">
        <v>0</v>
      </c>
      <c r="D1" t="s">
        <v>1</v>
      </c>
      <c r="F1">
        <v>0</v>
      </c>
      <c r="G1">
        <v>0</v>
      </c>
      <c r="H1">
        <v>0</v>
      </c>
      <c r="I1" t="s">
        <v>2</v>
      </c>
      <c r="J1" t="s">
        <v>3</v>
      </c>
      <c r="K1">
        <v>1</v>
      </c>
      <c r="L1">
        <v>25077</v>
      </c>
      <c r="M1">
        <v>59014266</v>
      </c>
      <c r="N1">
        <v>11</v>
      </c>
      <c r="O1">
        <v>11</v>
      </c>
      <c r="P1">
        <v>0</v>
      </c>
      <c r="Q1">
        <v>3</v>
      </c>
      <c r="IF1">
        <v>-1</v>
      </c>
    </row>
    <row r="2" spans="1:246" x14ac:dyDescent="0.2">
      <c r="IF2">
        <v>-1</v>
      </c>
    </row>
    <row r="3" spans="1:246" x14ac:dyDescent="0.2">
      <c r="IF3">
        <v>-1</v>
      </c>
    </row>
    <row r="4" spans="1:246" x14ac:dyDescent="0.2">
      <c r="A4" s="1">
        <v>1</v>
      </c>
      <c r="B4" s="1">
        <v>1</v>
      </c>
      <c r="C4" s="1">
        <v>-1</v>
      </c>
      <c r="D4" s="1"/>
      <c r="E4" s="1"/>
      <c r="F4" s="1"/>
      <c r="G4" s="1" t="s">
        <v>4</v>
      </c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>
        <v>0</v>
      </c>
      <c r="IF4">
        <v>-1</v>
      </c>
    </row>
    <row r="5" spans="1:246" x14ac:dyDescent="0.2">
      <c r="IF5">
        <v>-1</v>
      </c>
      <c r="IK5">
        <v>7</v>
      </c>
      <c r="IL5" t="s">
        <v>211</v>
      </c>
    </row>
    <row r="6" spans="1:246" x14ac:dyDescent="0.2">
      <c r="IF6">
        <v>-1</v>
      </c>
      <c r="IK6">
        <v>50</v>
      </c>
      <c r="IL6" t="s">
        <v>200</v>
      </c>
    </row>
    <row r="7" spans="1:246" x14ac:dyDescent="0.2">
      <c r="IF7">
        <v>-1</v>
      </c>
      <c r="IK7">
        <v>2</v>
      </c>
      <c r="IL7" t="s">
        <v>224</v>
      </c>
    </row>
    <row r="8" spans="1:246" x14ac:dyDescent="0.2">
      <c r="IF8">
        <v>-1</v>
      </c>
      <c r="IK8" t="e">
        <f>IF((Source!AR35&lt;&gt;'ВОР Планировка'!#REF!),0,1)</f>
        <v>#REF!</v>
      </c>
      <c r="IL8" t="s">
        <v>220</v>
      </c>
    </row>
    <row r="9" spans="1:246" x14ac:dyDescent="0.2">
      <c r="IF9">
        <v>-1</v>
      </c>
      <c r="IK9" s="11" t="s">
        <v>223</v>
      </c>
      <c r="IL9" t="s">
        <v>201</v>
      </c>
    </row>
    <row r="10" spans="1:246" x14ac:dyDescent="0.2">
      <c r="IF10">
        <v>-1</v>
      </c>
      <c r="IK10">
        <v>2</v>
      </c>
      <c r="IL10" t="s">
        <v>198</v>
      </c>
    </row>
    <row r="11" spans="1:246" x14ac:dyDescent="0.2">
      <c r="IF11">
        <v>-1</v>
      </c>
      <c r="IK11" t="s">
        <v>222</v>
      </c>
      <c r="IL11" t="s">
        <v>199</v>
      </c>
    </row>
    <row r="12" spans="1:246" x14ac:dyDescent="0.2">
      <c r="A12" s="1">
        <v>1</v>
      </c>
      <c r="B12" s="1">
        <v>129</v>
      </c>
      <c r="C12" s="1">
        <v>0</v>
      </c>
      <c r="D12" s="1">
        <f>ROW(A65)</f>
        <v>65</v>
      </c>
      <c r="E12" s="1">
        <v>0</v>
      </c>
      <c r="F12" s="1" t="s">
        <v>5</v>
      </c>
      <c r="G12" s="1" t="s">
        <v>4</v>
      </c>
      <c r="H12" s="1" t="s">
        <v>6</v>
      </c>
      <c r="I12" s="1">
        <v>0</v>
      </c>
      <c r="J12" s="1" t="s">
        <v>6</v>
      </c>
      <c r="K12" s="1">
        <v>0</v>
      </c>
      <c r="L12" s="1">
        <v>0</v>
      </c>
      <c r="M12" s="1">
        <v>2</v>
      </c>
      <c r="N12" s="1"/>
      <c r="O12" s="1">
        <v>0</v>
      </c>
      <c r="P12" s="1">
        <v>0</v>
      </c>
      <c r="Q12" s="1">
        <v>2</v>
      </c>
      <c r="R12" s="1">
        <v>0</v>
      </c>
      <c r="S12" s="1">
        <v>0</v>
      </c>
      <c r="T12" s="1">
        <v>1</v>
      </c>
      <c r="U12" s="1" t="s">
        <v>6</v>
      </c>
      <c r="V12" s="1">
        <v>0</v>
      </c>
      <c r="W12" s="1" t="s">
        <v>6</v>
      </c>
      <c r="X12" s="1" t="s">
        <v>6</v>
      </c>
      <c r="Y12" s="1" t="s">
        <v>6</v>
      </c>
      <c r="Z12" s="1" t="s">
        <v>6</v>
      </c>
      <c r="AA12" s="1" t="s">
        <v>6</v>
      </c>
      <c r="AB12" s="1" t="s">
        <v>6</v>
      </c>
      <c r="AC12" s="1" t="s">
        <v>6</v>
      </c>
      <c r="AD12" s="1" t="s">
        <v>6</v>
      </c>
      <c r="AE12" s="1" t="s">
        <v>6</v>
      </c>
      <c r="AF12" s="1" t="s">
        <v>6</v>
      </c>
      <c r="AG12" s="1" t="s">
        <v>6</v>
      </c>
      <c r="AH12" s="1" t="s">
        <v>6</v>
      </c>
      <c r="AI12" s="1" t="s">
        <v>6</v>
      </c>
      <c r="AJ12" s="1" t="s">
        <v>6</v>
      </c>
      <c r="AK12" s="1"/>
      <c r="AL12" s="1" t="s">
        <v>6</v>
      </c>
      <c r="AM12" s="1" t="s">
        <v>6</v>
      </c>
      <c r="AN12" s="1" t="s">
        <v>6</v>
      </c>
      <c r="AO12" s="1"/>
      <c r="AP12" s="1" t="s">
        <v>6</v>
      </c>
      <c r="AQ12" s="1" t="s">
        <v>6</v>
      </c>
      <c r="AR12" s="1" t="s">
        <v>6</v>
      </c>
      <c r="AS12" s="1"/>
      <c r="AT12" s="1"/>
      <c r="AU12" s="1"/>
      <c r="AV12" s="1"/>
      <c r="AW12" s="1"/>
      <c r="AX12" s="1" t="s">
        <v>6</v>
      </c>
      <c r="AY12" s="1" t="s">
        <v>6</v>
      </c>
      <c r="AZ12" s="1" t="s">
        <v>6</v>
      </c>
      <c r="BA12" s="1"/>
      <c r="BB12" s="1">
        <v>0</v>
      </c>
      <c r="BC12" s="1"/>
      <c r="BD12" s="1"/>
      <c r="BE12" s="1"/>
      <c r="BF12" s="1"/>
      <c r="BG12" s="1"/>
      <c r="BH12" s="1" t="s">
        <v>7</v>
      </c>
      <c r="BI12" s="1" t="s">
        <v>8</v>
      </c>
      <c r="BJ12" s="1">
        <v>1</v>
      </c>
      <c r="BK12" s="1">
        <v>0</v>
      </c>
      <c r="BL12" s="1">
        <v>0</v>
      </c>
      <c r="BM12" s="1">
        <v>0</v>
      </c>
      <c r="BN12" s="1">
        <v>0</v>
      </c>
      <c r="BO12" s="1">
        <v>0</v>
      </c>
      <c r="BP12" s="1">
        <v>2</v>
      </c>
      <c r="BQ12" s="1">
        <v>0</v>
      </c>
      <c r="BR12" s="1">
        <v>1</v>
      </c>
      <c r="BS12" s="1">
        <v>1</v>
      </c>
      <c r="BT12" s="1">
        <v>0</v>
      </c>
      <c r="BU12" s="1">
        <v>0</v>
      </c>
      <c r="BV12" s="1">
        <v>1</v>
      </c>
      <c r="BW12" s="1">
        <v>0</v>
      </c>
      <c r="BX12" s="1">
        <v>0</v>
      </c>
      <c r="BY12" s="1" t="s">
        <v>6</v>
      </c>
      <c r="BZ12" s="1" t="s">
        <v>9</v>
      </c>
      <c r="CA12" s="1" t="s">
        <v>6</v>
      </c>
      <c r="CB12" s="1" t="s">
        <v>10</v>
      </c>
      <c r="CC12" s="1" t="s">
        <v>10</v>
      </c>
      <c r="CD12" s="1" t="s">
        <v>11</v>
      </c>
      <c r="CE12" s="1" t="s">
        <v>12</v>
      </c>
      <c r="CF12" s="1">
        <v>0</v>
      </c>
      <c r="CG12" s="1">
        <v>0</v>
      </c>
      <c r="CH12" s="1">
        <v>86549001</v>
      </c>
      <c r="CI12" s="1" t="s">
        <v>6</v>
      </c>
      <c r="CJ12" s="1" t="s">
        <v>6</v>
      </c>
      <c r="CK12" s="1">
        <v>0</v>
      </c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>
        <v>0</v>
      </c>
      <c r="CZ12" s="1" t="s">
        <v>6</v>
      </c>
      <c r="DA12" s="1" t="s">
        <v>6</v>
      </c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>
        <v>0</v>
      </c>
      <c r="IF12">
        <v>-1</v>
      </c>
    </row>
    <row r="13" spans="1:246" x14ac:dyDescent="0.2">
      <c r="IF13">
        <v>-1</v>
      </c>
    </row>
    <row r="14" spans="1:246" x14ac:dyDescent="0.2">
      <c r="IF14">
        <v>-1</v>
      </c>
    </row>
    <row r="15" spans="1:246" x14ac:dyDescent="0.2">
      <c r="A15" s="1">
        <v>15</v>
      </c>
      <c r="B15" s="1">
        <v>1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IF15">
        <v>-1</v>
      </c>
    </row>
    <row r="16" spans="1:246" x14ac:dyDescent="0.2">
      <c r="IF16">
        <v>-1</v>
      </c>
    </row>
    <row r="17" spans="1:255" x14ac:dyDescent="0.2">
      <c r="IF17">
        <v>-1</v>
      </c>
    </row>
    <row r="18" spans="1:255" x14ac:dyDescent="0.2">
      <c r="A18" s="3">
        <v>52</v>
      </c>
      <c r="B18" s="3">
        <f t="shared" ref="B18:G18" si="0">B65</f>
        <v>129</v>
      </c>
      <c r="C18" s="3">
        <f t="shared" si="0"/>
        <v>1</v>
      </c>
      <c r="D18" s="3">
        <f t="shared" si="0"/>
        <v>12</v>
      </c>
      <c r="E18" s="3">
        <f t="shared" si="0"/>
        <v>0</v>
      </c>
      <c r="F18" s="3" t="str">
        <f t="shared" si="0"/>
        <v>4.1.3.1 Планировка стройплощадки(снятие перемещение растительного грунта для хранения)</v>
      </c>
      <c r="G18" s="3" t="str">
        <f t="shared" si="0"/>
        <v>Дом блокировнной застройки, расположенный по адресу: Орловская область, Орловский муниципальный округ, д.Никуличи (поз.1)</v>
      </c>
      <c r="H18" s="3"/>
      <c r="I18" s="3"/>
      <c r="J18" s="3"/>
      <c r="K18" s="3"/>
      <c r="L18" s="3"/>
      <c r="M18" s="3"/>
      <c r="N18" s="3"/>
      <c r="O18" s="3">
        <f t="shared" ref="O18:AT18" si="1">O65</f>
        <v>3063</v>
      </c>
      <c r="P18" s="3">
        <f t="shared" si="1"/>
        <v>0</v>
      </c>
      <c r="Q18" s="3">
        <f t="shared" si="1"/>
        <v>3040</v>
      </c>
      <c r="R18" s="3">
        <f t="shared" si="1"/>
        <v>183</v>
      </c>
      <c r="S18" s="3">
        <f t="shared" si="1"/>
        <v>23</v>
      </c>
      <c r="T18" s="3">
        <f t="shared" si="1"/>
        <v>0</v>
      </c>
      <c r="U18" s="3">
        <f t="shared" si="1"/>
        <v>3.0105600000000003</v>
      </c>
      <c r="V18" s="3">
        <f t="shared" si="1"/>
        <v>13.46128</v>
      </c>
      <c r="W18" s="3">
        <f t="shared" si="1"/>
        <v>0</v>
      </c>
      <c r="X18" s="3">
        <f t="shared" si="1"/>
        <v>196</v>
      </c>
      <c r="Y18" s="3">
        <f t="shared" si="1"/>
        <v>104</v>
      </c>
      <c r="Z18" s="3">
        <f t="shared" si="1"/>
        <v>0</v>
      </c>
      <c r="AA18" s="3">
        <f t="shared" si="1"/>
        <v>0</v>
      </c>
      <c r="AB18" s="3">
        <f t="shared" si="1"/>
        <v>0</v>
      </c>
      <c r="AC18" s="3">
        <f t="shared" si="1"/>
        <v>0</v>
      </c>
      <c r="AD18" s="3">
        <f t="shared" si="1"/>
        <v>0</v>
      </c>
      <c r="AE18" s="3">
        <f t="shared" si="1"/>
        <v>0</v>
      </c>
      <c r="AF18" s="3">
        <f t="shared" si="1"/>
        <v>0</v>
      </c>
      <c r="AG18" s="3">
        <f t="shared" si="1"/>
        <v>0</v>
      </c>
      <c r="AH18" s="3">
        <f t="shared" si="1"/>
        <v>0</v>
      </c>
      <c r="AI18" s="3">
        <f t="shared" si="1"/>
        <v>0</v>
      </c>
      <c r="AJ18" s="3">
        <f t="shared" si="1"/>
        <v>0</v>
      </c>
      <c r="AK18" s="3">
        <f t="shared" si="1"/>
        <v>0</v>
      </c>
      <c r="AL18" s="3">
        <f t="shared" si="1"/>
        <v>0</v>
      </c>
      <c r="AM18" s="3">
        <f t="shared" si="1"/>
        <v>0</v>
      </c>
      <c r="AN18" s="3">
        <f t="shared" si="1"/>
        <v>0</v>
      </c>
      <c r="AO18" s="3">
        <f t="shared" si="1"/>
        <v>0</v>
      </c>
      <c r="AP18" s="3">
        <f t="shared" si="1"/>
        <v>0</v>
      </c>
      <c r="AQ18" s="3">
        <f t="shared" si="1"/>
        <v>0</v>
      </c>
      <c r="AR18" s="3">
        <f t="shared" si="1"/>
        <v>3363</v>
      </c>
      <c r="AS18" s="3">
        <f t="shared" si="1"/>
        <v>3363</v>
      </c>
      <c r="AT18" s="3">
        <f t="shared" si="1"/>
        <v>0</v>
      </c>
      <c r="AU18" s="3">
        <f t="shared" ref="AU18:BZ18" si="2">AU65</f>
        <v>0</v>
      </c>
      <c r="AV18" s="3">
        <f t="shared" si="2"/>
        <v>0</v>
      </c>
      <c r="AW18" s="3">
        <f t="shared" si="2"/>
        <v>0</v>
      </c>
      <c r="AX18" s="3">
        <f t="shared" si="2"/>
        <v>0</v>
      </c>
      <c r="AY18" s="3">
        <f t="shared" si="2"/>
        <v>0</v>
      </c>
      <c r="AZ18" s="3">
        <f t="shared" si="2"/>
        <v>0</v>
      </c>
      <c r="BA18" s="3">
        <f t="shared" si="2"/>
        <v>0</v>
      </c>
      <c r="BB18" s="3">
        <f t="shared" si="2"/>
        <v>0</v>
      </c>
      <c r="BC18" s="3">
        <f t="shared" si="2"/>
        <v>0</v>
      </c>
      <c r="BD18" s="3">
        <f t="shared" si="2"/>
        <v>1402</v>
      </c>
      <c r="BE18" s="3">
        <f t="shared" si="2"/>
        <v>0</v>
      </c>
      <c r="BF18" s="3">
        <f t="shared" si="2"/>
        <v>0</v>
      </c>
      <c r="BG18" s="3">
        <f t="shared" si="2"/>
        <v>0</v>
      </c>
      <c r="BH18" s="3">
        <f t="shared" si="2"/>
        <v>0</v>
      </c>
      <c r="BI18" s="3">
        <f t="shared" si="2"/>
        <v>0</v>
      </c>
      <c r="BJ18" s="3">
        <f t="shared" si="2"/>
        <v>0</v>
      </c>
      <c r="BK18" s="3">
        <f t="shared" si="2"/>
        <v>0</v>
      </c>
      <c r="BL18" s="3">
        <f t="shared" si="2"/>
        <v>0</v>
      </c>
      <c r="BM18" s="3">
        <f t="shared" si="2"/>
        <v>0</v>
      </c>
      <c r="BN18" s="3">
        <f t="shared" si="2"/>
        <v>0</v>
      </c>
      <c r="BO18" s="3">
        <f t="shared" si="2"/>
        <v>0</v>
      </c>
      <c r="BP18" s="3">
        <f t="shared" si="2"/>
        <v>0</v>
      </c>
      <c r="BQ18" s="3">
        <f t="shared" si="2"/>
        <v>0</v>
      </c>
      <c r="BR18" s="3">
        <f t="shared" si="2"/>
        <v>0</v>
      </c>
      <c r="BS18" s="3">
        <f t="shared" si="2"/>
        <v>0</v>
      </c>
      <c r="BT18" s="3">
        <f t="shared" si="2"/>
        <v>0</v>
      </c>
      <c r="BU18" s="3">
        <f t="shared" si="2"/>
        <v>0</v>
      </c>
      <c r="BV18" s="3">
        <f t="shared" si="2"/>
        <v>0</v>
      </c>
      <c r="BW18" s="3">
        <f t="shared" si="2"/>
        <v>0</v>
      </c>
      <c r="BX18" s="3">
        <f t="shared" si="2"/>
        <v>0</v>
      </c>
      <c r="BY18" s="3">
        <f t="shared" si="2"/>
        <v>0</v>
      </c>
      <c r="BZ18" s="3">
        <f t="shared" si="2"/>
        <v>0</v>
      </c>
      <c r="CA18" s="3">
        <f t="shared" ref="CA18:DF18" si="3">CA65</f>
        <v>0</v>
      </c>
      <c r="CB18" s="3">
        <f t="shared" si="3"/>
        <v>0</v>
      </c>
      <c r="CC18" s="3">
        <f t="shared" si="3"/>
        <v>0</v>
      </c>
      <c r="CD18" s="3">
        <f t="shared" si="3"/>
        <v>0</v>
      </c>
      <c r="CE18" s="3">
        <f t="shared" si="3"/>
        <v>0</v>
      </c>
      <c r="CF18" s="3">
        <f t="shared" si="3"/>
        <v>0</v>
      </c>
      <c r="CG18" s="3">
        <f t="shared" si="3"/>
        <v>0</v>
      </c>
      <c r="CH18" s="3">
        <f t="shared" si="3"/>
        <v>0</v>
      </c>
      <c r="CI18" s="3">
        <f t="shared" si="3"/>
        <v>0</v>
      </c>
      <c r="CJ18" s="3">
        <f t="shared" si="3"/>
        <v>0</v>
      </c>
      <c r="CK18" s="3">
        <f t="shared" si="3"/>
        <v>0</v>
      </c>
      <c r="CL18" s="3">
        <f t="shared" si="3"/>
        <v>0</v>
      </c>
      <c r="CM18" s="3">
        <f t="shared" si="3"/>
        <v>0</v>
      </c>
      <c r="CN18" s="3">
        <f t="shared" si="3"/>
        <v>0</v>
      </c>
      <c r="CO18" s="3">
        <f t="shared" si="3"/>
        <v>0</v>
      </c>
      <c r="CP18" s="3">
        <f t="shared" si="3"/>
        <v>0</v>
      </c>
      <c r="CQ18" s="3">
        <f t="shared" si="3"/>
        <v>0</v>
      </c>
      <c r="CR18" s="3">
        <f t="shared" si="3"/>
        <v>0</v>
      </c>
      <c r="CS18" s="3">
        <f t="shared" si="3"/>
        <v>0</v>
      </c>
      <c r="CT18" s="3">
        <f t="shared" si="3"/>
        <v>0</v>
      </c>
      <c r="CU18" s="3">
        <f t="shared" si="3"/>
        <v>0</v>
      </c>
      <c r="CV18" s="3">
        <f t="shared" si="3"/>
        <v>0</v>
      </c>
      <c r="CW18" s="3">
        <f t="shared" si="3"/>
        <v>0</v>
      </c>
      <c r="CX18" s="3">
        <f t="shared" si="3"/>
        <v>0</v>
      </c>
      <c r="CY18" s="3">
        <f t="shared" si="3"/>
        <v>0</v>
      </c>
      <c r="CZ18" s="3">
        <f t="shared" si="3"/>
        <v>0</v>
      </c>
      <c r="DA18" s="3">
        <f t="shared" si="3"/>
        <v>0</v>
      </c>
      <c r="DB18" s="3">
        <f t="shared" si="3"/>
        <v>0</v>
      </c>
      <c r="DC18" s="3">
        <f t="shared" si="3"/>
        <v>0</v>
      </c>
      <c r="DD18" s="3">
        <f t="shared" si="3"/>
        <v>0</v>
      </c>
      <c r="DE18" s="3">
        <f t="shared" si="3"/>
        <v>0</v>
      </c>
      <c r="DF18" s="3">
        <f t="shared" si="3"/>
        <v>0</v>
      </c>
      <c r="DG18" s="4" t="e">
        <f t="shared" ref="DG18:EL18" si="4">DG65</f>
        <v>#REF!</v>
      </c>
      <c r="DH18" s="4">
        <f t="shared" si="4"/>
        <v>0</v>
      </c>
      <c r="DI18" s="4" t="e">
        <f t="shared" si="4"/>
        <v>#REF!</v>
      </c>
      <c r="DJ18" s="4" t="e">
        <f t="shared" si="4"/>
        <v>#REF!</v>
      </c>
      <c r="DK18" s="4" t="e">
        <f t="shared" si="4"/>
        <v>#REF!</v>
      </c>
      <c r="DL18" s="4">
        <f t="shared" si="4"/>
        <v>0</v>
      </c>
      <c r="DM18" s="4" t="e">
        <f t="shared" si="4"/>
        <v>#REF!</v>
      </c>
      <c r="DN18" s="4">
        <f t="shared" si="4"/>
        <v>13.46128</v>
      </c>
      <c r="DO18" s="4">
        <f t="shared" si="4"/>
        <v>0</v>
      </c>
      <c r="DP18" s="4" t="e">
        <f t="shared" si="4"/>
        <v>#REF!</v>
      </c>
      <c r="DQ18" s="4" t="e">
        <f t="shared" si="4"/>
        <v>#REF!</v>
      </c>
      <c r="DR18" s="4">
        <f t="shared" si="4"/>
        <v>0</v>
      </c>
      <c r="DS18" s="4">
        <f t="shared" si="4"/>
        <v>0</v>
      </c>
      <c r="DT18" s="4">
        <f t="shared" si="4"/>
        <v>0</v>
      </c>
      <c r="DU18" s="4">
        <f t="shared" si="4"/>
        <v>0</v>
      </c>
      <c r="DV18" s="4">
        <f t="shared" si="4"/>
        <v>0</v>
      </c>
      <c r="DW18" s="4">
        <f t="shared" si="4"/>
        <v>0</v>
      </c>
      <c r="DX18" s="4">
        <f t="shared" si="4"/>
        <v>0</v>
      </c>
      <c r="DY18" s="4">
        <f t="shared" si="4"/>
        <v>0</v>
      </c>
      <c r="DZ18" s="4">
        <f t="shared" si="4"/>
        <v>0</v>
      </c>
      <c r="EA18" s="4">
        <f t="shared" si="4"/>
        <v>0</v>
      </c>
      <c r="EB18" s="4">
        <f t="shared" si="4"/>
        <v>0</v>
      </c>
      <c r="EC18" s="4">
        <f t="shared" si="4"/>
        <v>0</v>
      </c>
      <c r="ED18" s="4">
        <f t="shared" si="4"/>
        <v>0</v>
      </c>
      <c r="EE18" s="4">
        <f t="shared" si="4"/>
        <v>0</v>
      </c>
      <c r="EF18" s="4">
        <f t="shared" si="4"/>
        <v>0</v>
      </c>
      <c r="EG18" s="4">
        <f t="shared" si="4"/>
        <v>0</v>
      </c>
      <c r="EH18" s="4">
        <f t="shared" si="4"/>
        <v>0</v>
      </c>
      <c r="EI18" s="4">
        <f t="shared" si="4"/>
        <v>0</v>
      </c>
      <c r="EJ18" s="4" t="e">
        <f t="shared" si="4"/>
        <v>#REF!</v>
      </c>
      <c r="EK18" s="4" t="e">
        <f t="shared" si="4"/>
        <v>#REF!</v>
      </c>
      <c r="EL18" s="4">
        <f t="shared" si="4"/>
        <v>0</v>
      </c>
      <c r="EM18" s="4">
        <f t="shared" ref="EM18:FR18" si="5">EM65</f>
        <v>0</v>
      </c>
      <c r="EN18" s="4">
        <f t="shared" si="5"/>
        <v>0</v>
      </c>
      <c r="EO18" s="4">
        <f t="shared" si="5"/>
        <v>0</v>
      </c>
      <c r="EP18" s="4">
        <f t="shared" si="5"/>
        <v>0</v>
      </c>
      <c r="EQ18" s="4">
        <f t="shared" si="5"/>
        <v>0</v>
      </c>
      <c r="ER18" s="4">
        <f t="shared" si="5"/>
        <v>0</v>
      </c>
      <c r="ES18" s="4">
        <f t="shared" si="5"/>
        <v>0</v>
      </c>
      <c r="ET18" s="4">
        <f t="shared" si="5"/>
        <v>0</v>
      </c>
      <c r="EU18" s="4">
        <f t="shared" si="5"/>
        <v>0</v>
      </c>
      <c r="EV18" s="4" t="e">
        <f t="shared" si="5"/>
        <v>#REF!</v>
      </c>
      <c r="EW18" s="4">
        <f t="shared" si="5"/>
        <v>0</v>
      </c>
      <c r="EX18" s="4">
        <f t="shared" si="5"/>
        <v>0</v>
      </c>
      <c r="EY18" s="4">
        <f t="shared" si="5"/>
        <v>0</v>
      </c>
      <c r="EZ18" s="4">
        <f t="shared" si="5"/>
        <v>0</v>
      </c>
      <c r="FA18" s="4">
        <f t="shared" si="5"/>
        <v>0</v>
      </c>
      <c r="FB18" s="4">
        <f t="shared" si="5"/>
        <v>0</v>
      </c>
      <c r="FC18" s="4">
        <f t="shared" si="5"/>
        <v>0</v>
      </c>
      <c r="FD18" s="4">
        <f t="shared" si="5"/>
        <v>0</v>
      </c>
      <c r="FE18" s="4">
        <f t="shared" si="5"/>
        <v>0</v>
      </c>
      <c r="FF18" s="4">
        <f t="shared" si="5"/>
        <v>0</v>
      </c>
      <c r="FG18" s="4">
        <f t="shared" si="5"/>
        <v>0</v>
      </c>
      <c r="FH18" s="4">
        <f t="shared" si="5"/>
        <v>0</v>
      </c>
      <c r="FI18" s="4">
        <f t="shared" si="5"/>
        <v>0</v>
      </c>
      <c r="FJ18" s="4">
        <f t="shared" si="5"/>
        <v>0</v>
      </c>
      <c r="FK18" s="4">
        <f t="shared" si="5"/>
        <v>0</v>
      </c>
      <c r="FL18" s="4">
        <f t="shared" si="5"/>
        <v>0</v>
      </c>
      <c r="FM18" s="4">
        <f t="shared" si="5"/>
        <v>0</v>
      </c>
      <c r="FN18" s="4">
        <f t="shared" si="5"/>
        <v>0</v>
      </c>
      <c r="FO18" s="4">
        <f t="shared" si="5"/>
        <v>0</v>
      </c>
      <c r="FP18" s="4">
        <f t="shared" si="5"/>
        <v>0</v>
      </c>
      <c r="FQ18" s="4">
        <f t="shared" si="5"/>
        <v>0</v>
      </c>
      <c r="FR18" s="4">
        <f t="shared" si="5"/>
        <v>0</v>
      </c>
      <c r="FS18" s="4">
        <f t="shared" ref="FS18:GX18" si="6">FS65</f>
        <v>0</v>
      </c>
      <c r="FT18" s="4">
        <f t="shared" si="6"/>
        <v>0</v>
      </c>
      <c r="FU18" s="4">
        <f t="shared" si="6"/>
        <v>0</v>
      </c>
      <c r="FV18" s="4">
        <f t="shared" si="6"/>
        <v>0</v>
      </c>
      <c r="FW18" s="4">
        <f t="shared" si="6"/>
        <v>0</v>
      </c>
      <c r="FX18" s="4">
        <f t="shared" si="6"/>
        <v>0</v>
      </c>
      <c r="FY18" s="4">
        <f t="shared" si="6"/>
        <v>0</v>
      </c>
      <c r="FZ18" s="4">
        <f t="shared" si="6"/>
        <v>0</v>
      </c>
      <c r="GA18" s="4">
        <f t="shared" si="6"/>
        <v>0</v>
      </c>
      <c r="GB18" s="4">
        <f t="shared" si="6"/>
        <v>0</v>
      </c>
      <c r="GC18" s="4">
        <f t="shared" si="6"/>
        <v>0</v>
      </c>
      <c r="GD18" s="4">
        <f t="shared" si="6"/>
        <v>0</v>
      </c>
      <c r="GE18" s="4">
        <f t="shared" si="6"/>
        <v>0</v>
      </c>
      <c r="GF18" s="4">
        <f t="shared" si="6"/>
        <v>0</v>
      </c>
      <c r="GG18" s="4">
        <f t="shared" si="6"/>
        <v>0</v>
      </c>
      <c r="GH18" s="4">
        <f t="shared" si="6"/>
        <v>0</v>
      </c>
      <c r="GI18" s="4">
        <f t="shared" si="6"/>
        <v>0</v>
      </c>
      <c r="GJ18" s="4">
        <f t="shared" si="6"/>
        <v>0</v>
      </c>
      <c r="GK18" s="4">
        <f t="shared" si="6"/>
        <v>0</v>
      </c>
      <c r="GL18" s="4">
        <f t="shared" si="6"/>
        <v>0</v>
      </c>
      <c r="GM18" s="4">
        <f t="shared" si="6"/>
        <v>0</v>
      </c>
      <c r="GN18" s="4">
        <f t="shared" si="6"/>
        <v>0</v>
      </c>
      <c r="GO18" s="4">
        <f t="shared" si="6"/>
        <v>0</v>
      </c>
      <c r="GP18" s="4">
        <f t="shared" si="6"/>
        <v>0</v>
      </c>
      <c r="GQ18" s="4">
        <f t="shared" si="6"/>
        <v>0</v>
      </c>
      <c r="GR18" s="4">
        <f t="shared" si="6"/>
        <v>0</v>
      </c>
      <c r="GS18" s="4">
        <f t="shared" si="6"/>
        <v>0</v>
      </c>
      <c r="GT18" s="4">
        <f t="shared" si="6"/>
        <v>0</v>
      </c>
      <c r="GU18" s="4">
        <f t="shared" si="6"/>
        <v>0</v>
      </c>
      <c r="GV18" s="4">
        <f t="shared" si="6"/>
        <v>0</v>
      </c>
      <c r="GW18" s="4">
        <f t="shared" si="6"/>
        <v>0</v>
      </c>
      <c r="GX18" s="4">
        <f t="shared" si="6"/>
        <v>0</v>
      </c>
      <c r="IF18">
        <v>-1</v>
      </c>
    </row>
    <row r="19" spans="1:255" x14ac:dyDescent="0.2">
      <c r="IF19">
        <v>-1</v>
      </c>
    </row>
    <row r="20" spans="1:255" x14ac:dyDescent="0.2">
      <c r="A20" s="1">
        <v>3</v>
      </c>
      <c r="B20" s="1">
        <v>1</v>
      </c>
      <c r="C20" s="1"/>
      <c r="D20" s="1">
        <f>ROW(A35)</f>
        <v>35</v>
      </c>
      <c r="E20" s="1"/>
      <c r="F20" s="1" t="s">
        <v>13</v>
      </c>
      <c r="G20" s="1" t="s">
        <v>14</v>
      </c>
      <c r="H20" s="1" t="s">
        <v>6</v>
      </c>
      <c r="I20" s="1">
        <v>0</v>
      </c>
      <c r="J20" s="1" t="s">
        <v>6</v>
      </c>
      <c r="K20" s="1">
        <v>-1</v>
      </c>
      <c r="L20" s="1" t="s">
        <v>13</v>
      </c>
      <c r="M20" s="1" t="s">
        <v>6</v>
      </c>
      <c r="N20" s="1"/>
      <c r="O20" s="1"/>
      <c r="P20" s="1"/>
      <c r="Q20" s="1"/>
      <c r="R20" s="1"/>
      <c r="S20" s="1">
        <v>0</v>
      </c>
      <c r="T20" s="1">
        <v>0</v>
      </c>
      <c r="U20" s="1" t="s">
        <v>6</v>
      </c>
      <c r="V20" s="1">
        <v>0</v>
      </c>
      <c r="W20" s="1"/>
      <c r="X20" s="1"/>
      <c r="Y20" s="1"/>
      <c r="Z20" s="1"/>
      <c r="AA20" s="1"/>
      <c r="AB20" s="1" t="s">
        <v>6</v>
      </c>
      <c r="AC20" s="1" t="s">
        <v>6</v>
      </c>
      <c r="AD20" s="1" t="s">
        <v>6</v>
      </c>
      <c r="AE20" s="1" t="s">
        <v>6</v>
      </c>
      <c r="AF20" s="1" t="s">
        <v>6</v>
      </c>
      <c r="AG20" s="1" t="s">
        <v>6</v>
      </c>
      <c r="AH20" s="1"/>
      <c r="AI20" s="1"/>
      <c r="AJ20" s="1"/>
      <c r="AK20" s="1"/>
      <c r="AL20" s="1"/>
      <c r="AM20" s="1"/>
      <c r="AN20" s="1"/>
      <c r="AO20" s="1"/>
      <c r="AP20" s="1" t="s">
        <v>6</v>
      </c>
      <c r="AQ20" s="1" t="s">
        <v>6</v>
      </c>
      <c r="AR20" s="1" t="s">
        <v>6</v>
      </c>
      <c r="AS20" s="1"/>
      <c r="AT20" s="1"/>
      <c r="AU20" s="1"/>
      <c r="AV20" s="1"/>
      <c r="AW20" s="1"/>
      <c r="AX20" s="1"/>
      <c r="AY20" s="1"/>
      <c r="AZ20" s="1" t="s">
        <v>6</v>
      </c>
      <c r="BA20" s="1"/>
      <c r="BB20" s="1" t="s">
        <v>6</v>
      </c>
      <c r="BC20" s="1" t="s">
        <v>6</v>
      </c>
      <c r="BD20" s="1" t="s">
        <v>6</v>
      </c>
      <c r="BE20" s="1" t="s">
        <v>6</v>
      </c>
      <c r="BF20" s="1" t="s">
        <v>6</v>
      </c>
      <c r="BG20" s="1" t="s">
        <v>6</v>
      </c>
      <c r="BH20" s="1" t="s">
        <v>6</v>
      </c>
      <c r="BI20" s="1" t="s">
        <v>6</v>
      </c>
      <c r="BJ20" s="1" t="s">
        <v>6</v>
      </c>
      <c r="BK20" s="1" t="s">
        <v>6</v>
      </c>
      <c r="BL20" s="1" t="s">
        <v>6</v>
      </c>
      <c r="BM20" s="1" t="s">
        <v>6</v>
      </c>
      <c r="BN20" s="1" t="s">
        <v>6</v>
      </c>
      <c r="BO20" s="1" t="s">
        <v>6</v>
      </c>
      <c r="BP20" s="1" t="s">
        <v>6</v>
      </c>
      <c r="BQ20" s="1"/>
      <c r="BR20" s="1"/>
      <c r="BS20" s="1"/>
      <c r="BT20" s="1"/>
      <c r="BU20" s="1"/>
      <c r="BV20" s="1"/>
      <c r="BW20" s="1"/>
      <c r="BX20" s="1">
        <v>0</v>
      </c>
      <c r="BY20" s="1"/>
      <c r="BZ20" s="1"/>
      <c r="CA20" s="1"/>
      <c r="CB20" s="1"/>
      <c r="CC20" s="1"/>
      <c r="CD20" s="1"/>
      <c r="CE20" s="1"/>
      <c r="CF20" s="1">
        <v>0</v>
      </c>
      <c r="CG20" s="1">
        <v>0</v>
      </c>
      <c r="CH20" s="1"/>
      <c r="CI20" s="1" t="s">
        <v>6</v>
      </c>
      <c r="CJ20" s="1" t="s">
        <v>6</v>
      </c>
      <c r="CK20" t="s">
        <v>6</v>
      </c>
      <c r="CL20" t="s">
        <v>6</v>
      </c>
      <c r="CM20" t="s">
        <v>6</v>
      </c>
      <c r="CN20" t="s">
        <v>6</v>
      </c>
      <c r="CO20" t="s">
        <v>6</v>
      </c>
      <c r="CP20" t="s">
        <v>6</v>
      </c>
      <c r="CQ20" t="s">
        <v>6</v>
      </c>
      <c r="IF20">
        <v>-1</v>
      </c>
    </row>
    <row r="21" spans="1:255" x14ac:dyDescent="0.2">
      <c r="IF21">
        <v>-1</v>
      </c>
    </row>
    <row r="22" spans="1:255" x14ac:dyDescent="0.2">
      <c r="A22" s="3">
        <v>52</v>
      </c>
      <c r="B22" s="3">
        <f t="shared" ref="B22:G22" si="7">B35</f>
        <v>1</v>
      </c>
      <c r="C22" s="3">
        <f t="shared" si="7"/>
        <v>3</v>
      </c>
      <c r="D22" s="3">
        <f t="shared" si="7"/>
        <v>20</v>
      </c>
      <c r="E22" s="3">
        <f t="shared" si="7"/>
        <v>0</v>
      </c>
      <c r="F22" s="3" t="str">
        <f t="shared" si="7"/>
        <v>4.1.3.1</v>
      </c>
      <c r="G22" s="3" t="str">
        <f t="shared" si="7"/>
        <v>Планировка стройплощадки(снятие /перемещение для хранения растительного грунта)</v>
      </c>
      <c r="H22" s="3"/>
      <c r="I22" s="3"/>
      <c r="J22" s="3"/>
      <c r="K22" s="3"/>
      <c r="L22" s="3"/>
      <c r="M22" s="3"/>
      <c r="N22" s="3"/>
      <c r="O22" s="3">
        <f t="shared" ref="O22:AT22" si="8">O35</f>
        <v>3063</v>
      </c>
      <c r="P22" s="3">
        <f t="shared" si="8"/>
        <v>0</v>
      </c>
      <c r="Q22" s="3">
        <f t="shared" si="8"/>
        <v>3040</v>
      </c>
      <c r="R22" s="3">
        <f t="shared" si="8"/>
        <v>183</v>
      </c>
      <c r="S22" s="3">
        <f t="shared" si="8"/>
        <v>23</v>
      </c>
      <c r="T22" s="3">
        <f t="shared" si="8"/>
        <v>0</v>
      </c>
      <c r="U22" s="3">
        <f t="shared" si="8"/>
        <v>3.0105600000000003</v>
      </c>
      <c r="V22" s="3">
        <f t="shared" si="8"/>
        <v>13.46128</v>
      </c>
      <c r="W22" s="3">
        <f t="shared" si="8"/>
        <v>0</v>
      </c>
      <c r="X22" s="3">
        <f t="shared" si="8"/>
        <v>196</v>
      </c>
      <c r="Y22" s="3">
        <f t="shared" si="8"/>
        <v>104</v>
      </c>
      <c r="Z22" s="3">
        <f t="shared" si="8"/>
        <v>0</v>
      </c>
      <c r="AA22" s="3">
        <f t="shared" si="8"/>
        <v>0</v>
      </c>
      <c r="AB22" s="3">
        <f t="shared" si="8"/>
        <v>3063</v>
      </c>
      <c r="AC22" s="3">
        <f t="shared" si="8"/>
        <v>0</v>
      </c>
      <c r="AD22" s="3">
        <f t="shared" si="8"/>
        <v>3040</v>
      </c>
      <c r="AE22" s="3">
        <f t="shared" si="8"/>
        <v>183</v>
      </c>
      <c r="AF22" s="3">
        <f t="shared" si="8"/>
        <v>23</v>
      </c>
      <c r="AG22" s="3">
        <f t="shared" si="8"/>
        <v>0</v>
      </c>
      <c r="AH22" s="3">
        <f t="shared" si="8"/>
        <v>3.0105600000000003</v>
      </c>
      <c r="AI22" s="3">
        <f t="shared" si="8"/>
        <v>13.46128</v>
      </c>
      <c r="AJ22" s="3">
        <f t="shared" si="8"/>
        <v>0</v>
      </c>
      <c r="AK22" s="3">
        <f t="shared" si="8"/>
        <v>196</v>
      </c>
      <c r="AL22" s="3">
        <f t="shared" si="8"/>
        <v>104</v>
      </c>
      <c r="AM22" s="3">
        <f t="shared" si="8"/>
        <v>0</v>
      </c>
      <c r="AN22" s="3">
        <f t="shared" si="8"/>
        <v>0</v>
      </c>
      <c r="AO22" s="3">
        <f t="shared" si="8"/>
        <v>0</v>
      </c>
      <c r="AP22" s="3">
        <f t="shared" si="8"/>
        <v>0</v>
      </c>
      <c r="AQ22" s="3">
        <f t="shared" si="8"/>
        <v>0</v>
      </c>
      <c r="AR22" s="3">
        <f t="shared" si="8"/>
        <v>3363</v>
      </c>
      <c r="AS22" s="3">
        <f t="shared" si="8"/>
        <v>3363</v>
      </c>
      <c r="AT22" s="3">
        <f t="shared" si="8"/>
        <v>0</v>
      </c>
      <c r="AU22" s="3">
        <f t="shared" ref="AU22:BZ22" si="9">AU35</f>
        <v>0</v>
      </c>
      <c r="AV22" s="3">
        <f t="shared" si="9"/>
        <v>0</v>
      </c>
      <c r="AW22" s="3">
        <f t="shared" si="9"/>
        <v>0</v>
      </c>
      <c r="AX22" s="3">
        <f t="shared" si="9"/>
        <v>0</v>
      </c>
      <c r="AY22" s="3">
        <f t="shared" si="9"/>
        <v>0</v>
      </c>
      <c r="AZ22" s="3">
        <f t="shared" si="9"/>
        <v>0</v>
      </c>
      <c r="BA22" s="3">
        <f t="shared" si="9"/>
        <v>0</v>
      </c>
      <c r="BB22" s="3">
        <f t="shared" si="9"/>
        <v>0</v>
      </c>
      <c r="BC22" s="3">
        <f t="shared" si="9"/>
        <v>0</v>
      </c>
      <c r="BD22" s="3">
        <f t="shared" si="9"/>
        <v>1402</v>
      </c>
      <c r="BE22" s="3">
        <f t="shared" si="9"/>
        <v>0</v>
      </c>
      <c r="BF22" s="3">
        <f t="shared" si="9"/>
        <v>0</v>
      </c>
      <c r="BG22" s="3">
        <f t="shared" si="9"/>
        <v>0</v>
      </c>
      <c r="BH22" s="3">
        <f t="shared" si="9"/>
        <v>0</v>
      </c>
      <c r="BI22" s="3">
        <f t="shared" si="9"/>
        <v>0</v>
      </c>
      <c r="BJ22" s="3">
        <f t="shared" si="9"/>
        <v>0</v>
      </c>
      <c r="BK22" s="3">
        <f t="shared" si="9"/>
        <v>0</v>
      </c>
      <c r="BL22" s="3">
        <f t="shared" si="9"/>
        <v>0</v>
      </c>
      <c r="BM22" s="3">
        <f t="shared" si="9"/>
        <v>0</v>
      </c>
      <c r="BN22" s="3">
        <f t="shared" si="9"/>
        <v>0</v>
      </c>
      <c r="BO22" s="3">
        <f t="shared" si="9"/>
        <v>0</v>
      </c>
      <c r="BP22" s="3">
        <f t="shared" si="9"/>
        <v>0</v>
      </c>
      <c r="BQ22" s="3">
        <f t="shared" si="9"/>
        <v>0</v>
      </c>
      <c r="BR22" s="3">
        <f t="shared" si="9"/>
        <v>0</v>
      </c>
      <c r="BS22" s="3">
        <f t="shared" si="9"/>
        <v>0</v>
      </c>
      <c r="BT22" s="3">
        <f t="shared" si="9"/>
        <v>0</v>
      </c>
      <c r="BU22" s="3">
        <f t="shared" si="9"/>
        <v>0</v>
      </c>
      <c r="BV22" s="3">
        <f t="shared" si="9"/>
        <v>0</v>
      </c>
      <c r="BW22" s="3">
        <f t="shared" si="9"/>
        <v>0</v>
      </c>
      <c r="BX22" s="3">
        <f t="shared" si="9"/>
        <v>0</v>
      </c>
      <c r="BY22" s="3">
        <f t="shared" si="9"/>
        <v>0</v>
      </c>
      <c r="BZ22" s="3">
        <f t="shared" si="9"/>
        <v>0</v>
      </c>
      <c r="CA22" s="3">
        <f t="shared" ref="CA22:DF22" si="10">CA35</f>
        <v>3363</v>
      </c>
      <c r="CB22" s="3">
        <f t="shared" si="10"/>
        <v>3363</v>
      </c>
      <c r="CC22" s="3">
        <f t="shared" si="10"/>
        <v>0</v>
      </c>
      <c r="CD22" s="3">
        <f t="shared" si="10"/>
        <v>0</v>
      </c>
      <c r="CE22" s="3">
        <f t="shared" si="10"/>
        <v>0</v>
      </c>
      <c r="CF22" s="3">
        <f t="shared" si="10"/>
        <v>0</v>
      </c>
      <c r="CG22" s="3">
        <f t="shared" si="10"/>
        <v>0</v>
      </c>
      <c r="CH22" s="3">
        <f t="shared" si="10"/>
        <v>0</v>
      </c>
      <c r="CI22" s="3">
        <f t="shared" si="10"/>
        <v>0</v>
      </c>
      <c r="CJ22" s="3">
        <f t="shared" si="10"/>
        <v>0</v>
      </c>
      <c r="CK22" s="3">
        <f t="shared" si="10"/>
        <v>0</v>
      </c>
      <c r="CL22" s="3">
        <f t="shared" si="10"/>
        <v>0</v>
      </c>
      <c r="CM22" s="3">
        <f t="shared" si="10"/>
        <v>1402</v>
      </c>
      <c r="CN22" s="3">
        <f t="shared" si="10"/>
        <v>0</v>
      </c>
      <c r="CO22" s="3">
        <f t="shared" si="10"/>
        <v>0</v>
      </c>
      <c r="CP22" s="3">
        <f t="shared" si="10"/>
        <v>0</v>
      </c>
      <c r="CQ22" s="3">
        <f t="shared" si="10"/>
        <v>0</v>
      </c>
      <c r="CR22" s="3">
        <f t="shared" si="10"/>
        <v>0</v>
      </c>
      <c r="CS22" s="3">
        <f t="shared" si="10"/>
        <v>0</v>
      </c>
      <c r="CT22" s="3">
        <f t="shared" si="10"/>
        <v>0</v>
      </c>
      <c r="CU22" s="3">
        <f t="shared" si="10"/>
        <v>0</v>
      </c>
      <c r="CV22" s="3">
        <f t="shared" si="10"/>
        <v>0</v>
      </c>
      <c r="CW22" s="3">
        <f t="shared" si="10"/>
        <v>0</v>
      </c>
      <c r="CX22" s="3">
        <f t="shared" si="10"/>
        <v>0</v>
      </c>
      <c r="CY22" s="3">
        <f t="shared" si="10"/>
        <v>0</v>
      </c>
      <c r="CZ22" s="3">
        <f t="shared" si="10"/>
        <v>0</v>
      </c>
      <c r="DA22" s="3">
        <f t="shared" si="10"/>
        <v>0</v>
      </c>
      <c r="DB22" s="3">
        <f t="shared" si="10"/>
        <v>0</v>
      </c>
      <c r="DC22" s="3">
        <f t="shared" si="10"/>
        <v>0</v>
      </c>
      <c r="DD22" s="3">
        <f t="shared" si="10"/>
        <v>0</v>
      </c>
      <c r="DE22" s="3">
        <f t="shared" si="10"/>
        <v>0</v>
      </c>
      <c r="DF22" s="3">
        <f t="shared" si="10"/>
        <v>0</v>
      </c>
      <c r="DG22" s="4" t="e">
        <f t="shared" ref="DG22:EL22" si="11">DG35</f>
        <v>#REF!</v>
      </c>
      <c r="DH22" s="4">
        <f t="shared" si="11"/>
        <v>0</v>
      </c>
      <c r="DI22" s="4" t="e">
        <f t="shared" si="11"/>
        <v>#REF!</v>
      </c>
      <c r="DJ22" s="4" t="e">
        <f t="shared" si="11"/>
        <v>#REF!</v>
      </c>
      <c r="DK22" s="4" t="e">
        <f t="shared" si="11"/>
        <v>#REF!</v>
      </c>
      <c r="DL22" s="4">
        <f t="shared" si="11"/>
        <v>0</v>
      </c>
      <c r="DM22" s="4" t="e">
        <f t="shared" si="11"/>
        <v>#REF!</v>
      </c>
      <c r="DN22" s="4">
        <f t="shared" si="11"/>
        <v>13.46128</v>
      </c>
      <c r="DO22" s="4">
        <f t="shared" si="11"/>
        <v>0</v>
      </c>
      <c r="DP22" s="4" t="e">
        <f t="shared" si="11"/>
        <v>#REF!</v>
      </c>
      <c r="DQ22" s="4" t="e">
        <f t="shared" si="11"/>
        <v>#REF!</v>
      </c>
      <c r="DR22" s="4">
        <f t="shared" si="11"/>
        <v>0</v>
      </c>
      <c r="DS22" s="4">
        <f t="shared" si="11"/>
        <v>0</v>
      </c>
      <c r="DT22" s="4" t="e">
        <f t="shared" si="11"/>
        <v>#REF!</v>
      </c>
      <c r="DU22" s="4">
        <f t="shared" si="11"/>
        <v>0</v>
      </c>
      <c r="DV22" s="4" t="e">
        <f t="shared" si="11"/>
        <v>#REF!</v>
      </c>
      <c r="DW22" s="4" t="e">
        <f t="shared" si="11"/>
        <v>#REF!</v>
      </c>
      <c r="DX22" s="4" t="e">
        <f t="shared" si="11"/>
        <v>#REF!</v>
      </c>
      <c r="DY22" s="4">
        <f t="shared" si="11"/>
        <v>0</v>
      </c>
      <c r="DZ22" s="4" t="e">
        <f t="shared" si="11"/>
        <v>#REF!</v>
      </c>
      <c r="EA22" s="4">
        <f t="shared" si="11"/>
        <v>13.46128</v>
      </c>
      <c r="EB22" s="4">
        <f t="shared" si="11"/>
        <v>0</v>
      </c>
      <c r="EC22" s="4" t="e">
        <f t="shared" si="11"/>
        <v>#REF!</v>
      </c>
      <c r="ED22" s="4" t="e">
        <f t="shared" si="11"/>
        <v>#REF!</v>
      </c>
      <c r="EE22" s="4">
        <f t="shared" si="11"/>
        <v>0</v>
      </c>
      <c r="EF22" s="4">
        <f t="shared" si="11"/>
        <v>0</v>
      </c>
      <c r="EG22" s="4">
        <f t="shared" si="11"/>
        <v>0</v>
      </c>
      <c r="EH22" s="4">
        <f t="shared" si="11"/>
        <v>0</v>
      </c>
      <c r="EI22" s="4">
        <f t="shared" si="11"/>
        <v>0</v>
      </c>
      <c r="EJ22" s="4" t="e">
        <f t="shared" si="11"/>
        <v>#REF!</v>
      </c>
      <c r="EK22" s="4" t="e">
        <f t="shared" si="11"/>
        <v>#REF!</v>
      </c>
      <c r="EL22" s="4">
        <f t="shared" si="11"/>
        <v>0</v>
      </c>
      <c r="EM22" s="4">
        <f t="shared" ref="EM22:FR22" si="12">EM35</f>
        <v>0</v>
      </c>
      <c r="EN22" s="4">
        <f t="shared" si="12"/>
        <v>0</v>
      </c>
      <c r="EO22" s="4">
        <f t="shared" si="12"/>
        <v>0</v>
      </c>
      <c r="EP22" s="4">
        <f t="shared" si="12"/>
        <v>0</v>
      </c>
      <c r="EQ22" s="4">
        <f t="shared" si="12"/>
        <v>0</v>
      </c>
      <c r="ER22" s="4">
        <f t="shared" si="12"/>
        <v>0</v>
      </c>
      <c r="ES22" s="4">
        <f t="shared" si="12"/>
        <v>0</v>
      </c>
      <c r="ET22" s="4">
        <f t="shared" si="12"/>
        <v>0</v>
      </c>
      <c r="EU22" s="4">
        <f t="shared" si="12"/>
        <v>0</v>
      </c>
      <c r="EV22" s="4" t="e">
        <f t="shared" si="12"/>
        <v>#REF!</v>
      </c>
      <c r="EW22" s="4">
        <f t="shared" si="12"/>
        <v>0</v>
      </c>
      <c r="EX22" s="4">
        <f t="shared" si="12"/>
        <v>0</v>
      </c>
      <c r="EY22" s="4">
        <f t="shared" si="12"/>
        <v>0</v>
      </c>
      <c r="EZ22" s="4">
        <f t="shared" si="12"/>
        <v>0</v>
      </c>
      <c r="FA22" s="4">
        <f t="shared" si="12"/>
        <v>0</v>
      </c>
      <c r="FB22" s="4">
        <f t="shared" si="12"/>
        <v>0</v>
      </c>
      <c r="FC22" s="4">
        <f t="shared" si="12"/>
        <v>0</v>
      </c>
      <c r="FD22" s="4">
        <f t="shared" si="12"/>
        <v>0</v>
      </c>
      <c r="FE22" s="4">
        <f t="shared" si="12"/>
        <v>0</v>
      </c>
      <c r="FF22" s="4">
        <f t="shared" si="12"/>
        <v>0</v>
      </c>
      <c r="FG22" s="4">
        <f t="shared" si="12"/>
        <v>0</v>
      </c>
      <c r="FH22" s="4">
        <f t="shared" si="12"/>
        <v>0</v>
      </c>
      <c r="FI22" s="4">
        <f t="shared" si="12"/>
        <v>0</v>
      </c>
      <c r="FJ22" s="4">
        <f t="shared" si="12"/>
        <v>0</v>
      </c>
      <c r="FK22" s="4">
        <f t="shared" si="12"/>
        <v>0</v>
      </c>
      <c r="FL22" s="4">
        <f t="shared" si="12"/>
        <v>0</v>
      </c>
      <c r="FM22" s="4">
        <f t="shared" si="12"/>
        <v>0</v>
      </c>
      <c r="FN22" s="4">
        <f t="shared" si="12"/>
        <v>0</v>
      </c>
      <c r="FO22" s="4">
        <f t="shared" si="12"/>
        <v>0</v>
      </c>
      <c r="FP22" s="4">
        <f t="shared" si="12"/>
        <v>0</v>
      </c>
      <c r="FQ22" s="4">
        <f t="shared" si="12"/>
        <v>0</v>
      </c>
      <c r="FR22" s="4">
        <f t="shared" si="12"/>
        <v>0</v>
      </c>
      <c r="FS22" s="4" t="e">
        <f t="shared" ref="FS22:GX22" si="13">FS35</f>
        <v>#REF!</v>
      </c>
      <c r="FT22" s="4" t="e">
        <f t="shared" si="13"/>
        <v>#REF!</v>
      </c>
      <c r="FU22" s="4">
        <f t="shared" si="13"/>
        <v>0</v>
      </c>
      <c r="FV22" s="4">
        <f t="shared" si="13"/>
        <v>0</v>
      </c>
      <c r="FW22" s="4">
        <f t="shared" si="13"/>
        <v>0</v>
      </c>
      <c r="FX22" s="4">
        <f t="shared" si="13"/>
        <v>0</v>
      </c>
      <c r="FY22" s="4">
        <f t="shared" si="13"/>
        <v>0</v>
      </c>
      <c r="FZ22" s="4">
        <f t="shared" si="13"/>
        <v>0</v>
      </c>
      <c r="GA22" s="4">
        <f t="shared" si="13"/>
        <v>0</v>
      </c>
      <c r="GB22" s="4">
        <f t="shared" si="13"/>
        <v>0</v>
      </c>
      <c r="GC22" s="4">
        <f t="shared" si="13"/>
        <v>0</v>
      </c>
      <c r="GD22" s="4">
        <f t="shared" si="13"/>
        <v>0</v>
      </c>
      <c r="GE22" s="4" t="e">
        <f t="shared" si="13"/>
        <v>#REF!</v>
      </c>
      <c r="GF22" s="4">
        <f t="shared" si="13"/>
        <v>0</v>
      </c>
      <c r="GG22" s="4">
        <f t="shared" si="13"/>
        <v>0</v>
      </c>
      <c r="GH22" s="4">
        <f t="shared" si="13"/>
        <v>0</v>
      </c>
      <c r="GI22" s="4">
        <f t="shared" si="13"/>
        <v>0</v>
      </c>
      <c r="GJ22" s="4">
        <f t="shared" si="13"/>
        <v>0</v>
      </c>
      <c r="GK22" s="4">
        <f t="shared" si="13"/>
        <v>0</v>
      </c>
      <c r="GL22" s="4">
        <f t="shared" si="13"/>
        <v>0</v>
      </c>
      <c r="GM22" s="4">
        <f t="shared" si="13"/>
        <v>0</v>
      </c>
      <c r="GN22" s="4">
        <f t="shared" si="13"/>
        <v>0</v>
      </c>
      <c r="GO22" s="4">
        <f t="shared" si="13"/>
        <v>0</v>
      </c>
      <c r="GP22" s="4">
        <f t="shared" si="13"/>
        <v>0</v>
      </c>
      <c r="GQ22" s="4">
        <f t="shared" si="13"/>
        <v>0</v>
      </c>
      <c r="GR22" s="4">
        <f t="shared" si="13"/>
        <v>0</v>
      </c>
      <c r="GS22" s="4">
        <f t="shared" si="13"/>
        <v>0</v>
      </c>
      <c r="GT22" s="4">
        <f t="shared" si="13"/>
        <v>0</v>
      </c>
      <c r="GU22" s="4">
        <f t="shared" si="13"/>
        <v>0</v>
      </c>
      <c r="GV22" s="4">
        <f t="shared" si="13"/>
        <v>0</v>
      </c>
      <c r="GW22" s="4">
        <f t="shared" si="13"/>
        <v>0</v>
      </c>
      <c r="GX22" s="4">
        <f t="shared" si="13"/>
        <v>0</v>
      </c>
      <c r="IF22">
        <v>-1</v>
      </c>
    </row>
    <row r="23" spans="1:255" x14ac:dyDescent="0.2">
      <c r="IF23">
        <v>-1</v>
      </c>
    </row>
    <row r="24" spans="1:255" x14ac:dyDescent="0.2">
      <c r="A24" s="2">
        <v>17</v>
      </c>
      <c r="B24" s="2">
        <v>1</v>
      </c>
      <c r="C24" s="2">
        <f>ROW(SmtRes!A2)</f>
        <v>2</v>
      </c>
      <c r="D24" s="2">
        <f>ROW(EtalonRes!A2)</f>
        <v>2</v>
      </c>
      <c r="E24" s="2" t="s">
        <v>15</v>
      </c>
      <c r="F24" s="2" t="s">
        <v>16</v>
      </c>
      <c r="G24" s="2" t="s">
        <v>17</v>
      </c>
      <c r="H24" s="2" t="s">
        <v>18</v>
      </c>
      <c r="I24" s="2">
        <f>'ВОР Планировка'!D12</f>
        <v>0.39200000000000002</v>
      </c>
      <c r="J24" s="2">
        <v>0</v>
      </c>
      <c r="K24" s="2">
        <v>0.39200000000000002</v>
      </c>
      <c r="L24" s="2"/>
      <c r="M24" s="2"/>
      <c r="N24" s="2"/>
      <c r="O24" s="2">
        <f t="shared" ref="O24:O33" si="14">ROUND(CP24,0)</f>
        <v>414</v>
      </c>
      <c r="P24" s="2">
        <f t="shared" ref="P24:P33" si="15">ROUND(CQ24*I24,0)</f>
        <v>0</v>
      </c>
      <c r="Q24" s="2">
        <f t="shared" ref="Q24:Q33" si="16">ROUND(CR24*I24,0)</f>
        <v>414</v>
      </c>
      <c r="R24" s="2">
        <f t="shared" ref="R24:R33" si="17">ROUND(CS24*I24,0)</f>
        <v>52</v>
      </c>
      <c r="S24" s="2">
        <f t="shared" ref="S24:S33" si="18">ROUND(CT24*I24,0)</f>
        <v>0</v>
      </c>
      <c r="T24" s="2">
        <f t="shared" ref="T24:T33" si="19">ROUND(CU24*I24,0)</f>
        <v>0</v>
      </c>
      <c r="U24" s="2">
        <f t="shared" ref="U24:U33" si="20">CV24*I24</f>
        <v>0</v>
      </c>
      <c r="V24" s="2">
        <f t="shared" ref="V24:V33" si="21">CW24*I24</f>
        <v>3.7945600000000002</v>
      </c>
      <c r="W24" s="2">
        <f t="shared" ref="W24:W33" si="22">ROUND(CX24*I24,0)</f>
        <v>0</v>
      </c>
      <c r="X24" s="2">
        <f t="shared" ref="X24:X33" si="23">ROUND(CY24,0)</f>
        <v>49</v>
      </c>
      <c r="Y24" s="2">
        <f t="shared" ref="Y24:Y33" si="24">ROUND(CZ24,0)</f>
        <v>26</v>
      </c>
      <c r="Z24" s="2"/>
      <c r="AA24" s="2">
        <v>74942385</v>
      </c>
      <c r="AB24" s="2">
        <f t="shared" ref="AB24:AB33" si="25">ROUND((AC24+AD24+AF24),2)</f>
        <v>1055.8900000000001</v>
      </c>
      <c r="AC24" s="2">
        <f t="shared" ref="AC24:AC31" si="26">ROUND((ES24),2)</f>
        <v>0</v>
      </c>
      <c r="AD24" s="2">
        <f t="shared" ref="AD24:AD33" si="27">ROUND((((ET24)-(EU24))+AE24),2)</f>
        <v>1055.8900000000001</v>
      </c>
      <c r="AE24" s="2">
        <f t="shared" ref="AE24:AE33" si="28">ROUND((EU24),2)</f>
        <v>131.74</v>
      </c>
      <c r="AF24" s="2">
        <f t="shared" ref="AF24:AF33" si="29">ROUND((EV24),2)</f>
        <v>0</v>
      </c>
      <c r="AG24" s="2">
        <f t="shared" ref="AG24:AG33" si="30">ROUND((AP24),2)</f>
        <v>0</v>
      </c>
      <c r="AH24" s="2">
        <f t="shared" ref="AH24:AH33" si="31">(EW24)</f>
        <v>0</v>
      </c>
      <c r="AI24" s="2">
        <f t="shared" ref="AI24:AI33" si="32">(EX24)</f>
        <v>9.68</v>
      </c>
      <c r="AJ24" s="2">
        <f t="shared" ref="AJ24:AJ33" si="33">(AS24)</f>
        <v>0</v>
      </c>
      <c r="AK24" s="2">
        <v>1055.8900000000001</v>
      </c>
      <c r="AL24" s="2">
        <v>0</v>
      </c>
      <c r="AM24" s="2">
        <v>1055.8900000000001</v>
      </c>
      <c r="AN24" s="2">
        <v>131.74</v>
      </c>
      <c r="AO24" s="2">
        <v>0</v>
      </c>
      <c r="AP24" s="2">
        <v>0</v>
      </c>
      <c r="AQ24" s="2">
        <v>0</v>
      </c>
      <c r="AR24" s="2">
        <v>9.68</v>
      </c>
      <c r="AS24" s="2">
        <v>0</v>
      </c>
      <c r="AT24" s="2">
        <v>95</v>
      </c>
      <c r="AU24" s="2">
        <v>50</v>
      </c>
      <c r="AV24" s="2">
        <v>1</v>
      </c>
      <c r="AW24" s="2">
        <v>1</v>
      </c>
      <c r="AX24" s="2"/>
      <c r="AY24" s="2"/>
      <c r="AZ24" s="2">
        <v>1</v>
      </c>
      <c r="BA24" s="2">
        <v>1</v>
      </c>
      <c r="BB24" s="2">
        <v>1</v>
      </c>
      <c r="BC24" s="2">
        <v>1</v>
      </c>
      <c r="BD24" s="2" t="s">
        <v>6</v>
      </c>
      <c r="BE24" s="2" t="s">
        <v>6</v>
      </c>
      <c r="BF24" s="2" t="s">
        <v>6</v>
      </c>
      <c r="BG24" s="2" t="s">
        <v>6</v>
      </c>
      <c r="BH24" s="2">
        <v>0</v>
      </c>
      <c r="BI24" s="2">
        <v>1</v>
      </c>
      <c r="BJ24" s="2" t="s">
        <v>19</v>
      </c>
      <c r="BK24" s="2"/>
      <c r="BL24" s="2"/>
      <c r="BM24" s="2">
        <v>1001</v>
      </c>
      <c r="BN24" s="2">
        <v>0</v>
      </c>
      <c r="BO24" s="2" t="s">
        <v>6</v>
      </c>
      <c r="BP24" s="2">
        <v>0</v>
      </c>
      <c r="BQ24" s="2">
        <v>1</v>
      </c>
      <c r="BR24" s="2">
        <v>0</v>
      </c>
      <c r="BS24" s="2">
        <v>1</v>
      </c>
      <c r="BT24" s="2">
        <v>1</v>
      </c>
      <c r="BU24" s="2">
        <v>1</v>
      </c>
      <c r="BV24" s="2">
        <v>1</v>
      </c>
      <c r="BW24" s="2">
        <v>1</v>
      </c>
      <c r="BX24" s="2">
        <v>1</v>
      </c>
      <c r="BY24" s="2" t="s">
        <v>6</v>
      </c>
      <c r="BZ24" s="2">
        <v>95</v>
      </c>
      <c r="CA24" s="2">
        <v>50</v>
      </c>
      <c r="CB24" s="2" t="s">
        <v>6</v>
      </c>
      <c r="CC24" s="2"/>
      <c r="CD24" s="2"/>
      <c r="CE24" s="2">
        <v>0</v>
      </c>
      <c r="CF24" s="2">
        <v>0</v>
      </c>
      <c r="CG24" s="2">
        <v>0</v>
      </c>
      <c r="CH24" s="2"/>
      <c r="CI24" s="2"/>
      <c r="CJ24" s="2"/>
      <c r="CK24" s="2"/>
      <c r="CL24" s="2"/>
      <c r="CM24" s="2">
        <v>0</v>
      </c>
      <c r="CN24" s="2" t="s">
        <v>6</v>
      </c>
      <c r="CO24" s="2">
        <v>0</v>
      </c>
      <c r="CP24" s="2">
        <f t="shared" ref="CP24:CP33" si="34">(P24+Q24+S24)</f>
        <v>414</v>
      </c>
      <c r="CQ24" s="2">
        <f t="shared" ref="CQ24:CQ33" si="35">AC24*BC24</f>
        <v>0</v>
      </c>
      <c r="CR24" s="2">
        <f t="shared" ref="CR24:CR33" si="36">AD24*BB24</f>
        <v>1055.8900000000001</v>
      </c>
      <c r="CS24" s="2">
        <f t="shared" ref="CS24:CS33" si="37">AE24*BS24</f>
        <v>131.74</v>
      </c>
      <c r="CT24" s="2">
        <f t="shared" ref="CT24:CT33" si="38">AF24*BA24</f>
        <v>0</v>
      </c>
      <c r="CU24" s="2">
        <f t="shared" ref="CU24:CU33" si="39">AG24</f>
        <v>0</v>
      </c>
      <c r="CV24" s="2">
        <f t="shared" ref="CV24:CV33" si="40">AH24</f>
        <v>0</v>
      </c>
      <c r="CW24" s="2">
        <f t="shared" ref="CW24:CW33" si="41">AI24</f>
        <v>9.68</v>
      </c>
      <c r="CX24" s="2">
        <f t="shared" ref="CX24:CX33" si="42">AJ24</f>
        <v>0</v>
      </c>
      <c r="CY24" s="2">
        <f>(((S24+(R24*IF(0,0,1)))*AT24)/100)</f>
        <v>49.4</v>
      </c>
      <c r="CZ24" s="2">
        <f>(((S24+(R24*IF(0,0,1)))*AU24)/100)</f>
        <v>26</v>
      </c>
      <c r="DA24" s="2"/>
      <c r="DB24" s="2"/>
      <c r="DC24" s="2" t="s">
        <v>6</v>
      </c>
      <c r="DD24" s="2" t="s">
        <v>6</v>
      </c>
      <c r="DE24" s="2" t="s">
        <v>6</v>
      </c>
      <c r="DF24" s="2" t="s">
        <v>6</v>
      </c>
      <c r="DG24" s="2" t="s">
        <v>6</v>
      </c>
      <c r="DH24" s="2" t="s">
        <v>6</v>
      </c>
      <c r="DI24" s="2" t="s">
        <v>6</v>
      </c>
      <c r="DJ24" s="2" t="s">
        <v>6</v>
      </c>
      <c r="DK24" s="2" t="s">
        <v>6</v>
      </c>
      <c r="DL24" s="2" t="s">
        <v>6</v>
      </c>
      <c r="DM24" s="2" t="s">
        <v>6</v>
      </c>
      <c r="DN24" s="2">
        <v>0</v>
      </c>
      <c r="DO24" s="2">
        <v>0</v>
      </c>
      <c r="DP24" s="2">
        <v>1</v>
      </c>
      <c r="DQ24" s="2">
        <v>1</v>
      </c>
      <c r="DR24" s="2"/>
      <c r="DS24" s="2"/>
      <c r="DT24" s="2"/>
      <c r="DU24" s="2">
        <v>1007</v>
      </c>
      <c r="DV24" s="2" t="s">
        <v>18</v>
      </c>
      <c r="DW24" s="2" t="s">
        <v>18</v>
      </c>
      <c r="DX24" s="2">
        <v>1000</v>
      </c>
      <c r="DY24" s="2"/>
      <c r="DZ24" s="2" t="s">
        <v>6</v>
      </c>
      <c r="EA24" s="2" t="s">
        <v>6</v>
      </c>
      <c r="EB24" s="2" t="s">
        <v>6</v>
      </c>
      <c r="EC24" s="2" t="s">
        <v>6</v>
      </c>
      <c r="ED24" s="2"/>
      <c r="EE24" s="2">
        <v>59353070</v>
      </c>
      <c r="EF24" s="2">
        <v>1</v>
      </c>
      <c r="EG24" s="2" t="s">
        <v>20</v>
      </c>
      <c r="EH24" s="2">
        <v>0</v>
      </c>
      <c r="EI24" s="2" t="s">
        <v>6</v>
      </c>
      <c r="EJ24" s="2">
        <v>1</v>
      </c>
      <c r="EK24" s="2">
        <v>1001</v>
      </c>
      <c r="EL24" s="2" t="s">
        <v>21</v>
      </c>
      <c r="EM24" s="2" t="s">
        <v>22</v>
      </c>
      <c r="EN24" s="2"/>
      <c r="EO24" s="2" t="s">
        <v>6</v>
      </c>
      <c r="EP24" s="2"/>
      <c r="EQ24" s="2">
        <v>131072</v>
      </c>
      <c r="ER24" s="2">
        <v>1055.8900000000001</v>
      </c>
      <c r="ES24" s="2">
        <v>0</v>
      </c>
      <c r="ET24" s="2">
        <v>1055.8900000000001</v>
      </c>
      <c r="EU24" s="2">
        <v>131.74</v>
      </c>
      <c r="EV24" s="2">
        <v>0</v>
      </c>
      <c r="EW24" s="2">
        <v>0</v>
      </c>
      <c r="EX24" s="2">
        <v>9.68</v>
      </c>
      <c r="EY24" s="2">
        <v>0</v>
      </c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>
        <v>0</v>
      </c>
      <c r="FR24" s="2">
        <f t="shared" ref="FR24:FR33" si="43">ROUND(IF(BI24=3,GM24,0),0)</f>
        <v>0</v>
      </c>
      <c r="FS24" s="2">
        <v>0</v>
      </c>
      <c r="FT24" s="2"/>
      <c r="FU24" s="2"/>
      <c r="FV24" s="2"/>
      <c r="FW24" s="2"/>
      <c r="FX24" s="2">
        <v>95</v>
      </c>
      <c r="FY24" s="2">
        <v>50</v>
      </c>
      <c r="FZ24" s="2"/>
      <c r="GA24" s="2" t="s">
        <v>6</v>
      </c>
      <c r="GB24" s="2"/>
      <c r="GC24" s="2"/>
      <c r="GD24" s="2">
        <v>1</v>
      </c>
      <c r="GE24" s="2"/>
      <c r="GF24" s="2">
        <v>222067823</v>
      </c>
      <c r="GG24" s="2">
        <v>2</v>
      </c>
      <c r="GH24" s="2">
        <v>1</v>
      </c>
      <c r="GI24" s="2">
        <v>-2</v>
      </c>
      <c r="GJ24" s="2">
        <v>0</v>
      </c>
      <c r="GK24" s="2">
        <v>0</v>
      </c>
      <c r="GL24" s="2">
        <f t="shared" ref="GL24:GL33" si="44">ROUND(IF(AND(BH24=3,BI24=3,FS24&lt;&gt;0),P24,0),0)</f>
        <v>0</v>
      </c>
      <c r="GM24" s="2">
        <f t="shared" ref="GM24:GM33" si="45">ROUND(O24+X24+Y24,0)+GX24</f>
        <v>489</v>
      </c>
      <c r="GN24" s="2">
        <f t="shared" ref="GN24:GN33" si="46">IF(OR(BI24=0,BI24=1),GM24-GX24,0)</f>
        <v>489</v>
      </c>
      <c r="GO24" s="2">
        <f t="shared" ref="GO24:GO33" si="47">IF(BI24=2,GM24-GX24,0)</f>
        <v>0</v>
      </c>
      <c r="GP24" s="2">
        <f t="shared" ref="GP24:GP33" si="48">IF(BI24=4,GM24-GX24,0)</f>
        <v>0</v>
      </c>
      <c r="GQ24" s="2"/>
      <c r="GR24" s="2">
        <v>0</v>
      </c>
      <c r="GS24" s="2">
        <v>3</v>
      </c>
      <c r="GT24" s="2">
        <v>0</v>
      </c>
      <c r="GU24" s="2" t="s">
        <v>6</v>
      </c>
      <c r="GV24" s="2">
        <f t="shared" ref="GV24:GV33" si="49">ROUND((GT24),2)</f>
        <v>0</v>
      </c>
      <c r="GW24" s="2">
        <v>1</v>
      </c>
      <c r="GX24" s="2">
        <f t="shared" ref="GX24:GX33" si="50">ROUND(HC24*I24,0)</f>
        <v>0</v>
      </c>
      <c r="GY24" s="2"/>
      <c r="GZ24" s="2"/>
      <c r="HA24" s="2">
        <v>0</v>
      </c>
      <c r="HB24" s="2">
        <v>0</v>
      </c>
      <c r="HC24" s="2">
        <f t="shared" ref="HC24:HC33" si="51">GV24*GW24</f>
        <v>0</v>
      </c>
      <c r="HD24" s="2"/>
      <c r="HE24" s="2" t="s">
        <v>6</v>
      </c>
      <c r="HF24" s="2" t="s">
        <v>6</v>
      </c>
      <c r="HG24" s="2"/>
      <c r="HH24" s="2"/>
      <c r="HI24" s="2"/>
      <c r="HJ24" s="2"/>
      <c r="HK24" s="2"/>
      <c r="HL24" s="2"/>
      <c r="HM24" s="2" t="s">
        <v>6</v>
      </c>
      <c r="HN24" s="2" t="s">
        <v>6</v>
      </c>
      <c r="HO24" s="2" t="s">
        <v>6</v>
      </c>
      <c r="HP24" s="2" t="s">
        <v>6</v>
      </c>
      <c r="HQ24" s="2" t="s">
        <v>6</v>
      </c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>
        <v>-1</v>
      </c>
      <c r="IG24" s="2"/>
      <c r="IH24" s="2"/>
      <c r="II24" s="2"/>
      <c r="IJ24" s="2"/>
      <c r="IK24" s="2">
        <v>0</v>
      </c>
      <c r="IL24" s="2"/>
      <c r="IM24" s="2"/>
      <c r="IN24" s="2"/>
      <c r="IO24" s="2"/>
      <c r="IP24" s="2"/>
      <c r="IQ24" s="2"/>
      <c r="IR24" s="2"/>
      <c r="IS24" s="2"/>
      <c r="IT24" s="2"/>
      <c r="IU24" s="2"/>
    </row>
    <row r="25" spans="1:255" x14ac:dyDescent="0.2">
      <c r="A25">
        <v>17</v>
      </c>
      <c r="B25">
        <v>1</v>
      </c>
      <c r="C25">
        <f>ROW(SmtRes!A4)</f>
        <v>4</v>
      </c>
      <c r="D25">
        <f>ROW(EtalonRes!A4)</f>
        <v>4</v>
      </c>
      <c r="E25" t="s">
        <v>15</v>
      </c>
      <c r="F25" t="s">
        <v>16</v>
      </c>
      <c r="G25" t="s">
        <v>17</v>
      </c>
      <c r="H25" t="s">
        <v>18</v>
      </c>
      <c r="I25">
        <f>'ВОР Планировка'!D12</f>
        <v>0.39200000000000002</v>
      </c>
      <c r="J25">
        <v>0</v>
      </c>
      <c r="K25">
        <v>0.39200000000000002</v>
      </c>
      <c r="O25" t="e">
        <f t="shared" si="14"/>
        <v>#REF!</v>
      </c>
      <c r="P25">
        <f t="shared" si="15"/>
        <v>0</v>
      </c>
      <c r="Q25" t="e">
        <f t="shared" si="16"/>
        <v>#REF!</v>
      </c>
      <c r="R25" t="e">
        <f t="shared" si="17"/>
        <v>#REF!</v>
      </c>
      <c r="S25">
        <f t="shared" si="18"/>
        <v>0</v>
      </c>
      <c r="T25">
        <f t="shared" si="19"/>
        <v>0</v>
      </c>
      <c r="U25">
        <f t="shared" si="20"/>
        <v>0</v>
      </c>
      <c r="V25">
        <f t="shared" si="21"/>
        <v>3.7945600000000002</v>
      </c>
      <c r="W25">
        <f t="shared" si="22"/>
        <v>0</v>
      </c>
      <c r="X25" t="e">
        <f t="shared" si="23"/>
        <v>#REF!</v>
      </c>
      <c r="Y25" t="e">
        <f t="shared" si="24"/>
        <v>#REF!</v>
      </c>
      <c r="AA25">
        <v>74942386</v>
      </c>
      <c r="AB25" t="e">
        <f t="shared" si="25"/>
        <v>#REF!</v>
      </c>
      <c r="AC25">
        <f t="shared" si="26"/>
        <v>0</v>
      </c>
      <c r="AD25" t="e">
        <f t="shared" si="27"/>
        <v>#REF!</v>
      </c>
      <c r="AE25" t="e">
        <f t="shared" si="28"/>
        <v>#REF!</v>
      </c>
      <c r="AF25">
        <f t="shared" si="29"/>
        <v>0</v>
      </c>
      <c r="AG25">
        <f t="shared" si="30"/>
        <v>0</v>
      </c>
      <c r="AH25">
        <f t="shared" si="31"/>
        <v>0</v>
      </c>
      <c r="AI25">
        <f t="shared" si="32"/>
        <v>9.68</v>
      </c>
      <c r="AJ25">
        <f t="shared" si="33"/>
        <v>0</v>
      </c>
      <c r="AK25" t="e">
        <f>AL25+AM25+AO25</f>
        <v>#REF!</v>
      </c>
      <c r="AL25">
        <v>0</v>
      </c>
      <c r="AM25" s="18" t="e">
        <f>#REF!</f>
        <v>#REF!</v>
      </c>
      <c r="AN25" s="18" t="e">
        <f>#REF!</f>
        <v>#REF!</v>
      </c>
      <c r="AO25">
        <v>0</v>
      </c>
      <c r="AP25">
        <v>0</v>
      </c>
      <c r="AQ25">
        <v>0</v>
      </c>
      <c r="AR25">
        <v>9.68</v>
      </c>
      <c r="AS25">
        <v>0</v>
      </c>
      <c r="AT25">
        <v>90</v>
      </c>
      <c r="AU25">
        <v>43</v>
      </c>
      <c r="AV25">
        <v>1</v>
      </c>
      <c r="AW25">
        <v>1</v>
      </c>
      <c r="AZ25">
        <v>1</v>
      </c>
      <c r="BA25">
        <v>38</v>
      </c>
      <c r="BB25" t="e">
        <f>#REF!</f>
        <v>#REF!</v>
      </c>
      <c r="BC25">
        <v>7.56</v>
      </c>
      <c r="BD25" t="s">
        <v>6</v>
      </c>
      <c r="BE25" t="s">
        <v>6</v>
      </c>
      <c r="BF25" t="s">
        <v>6</v>
      </c>
      <c r="BG25" t="s">
        <v>6</v>
      </c>
      <c r="BH25">
        <v>0</v>
      </c>
      <c r="BI25">
        <v>1</v>
      </c>
      <c r="BJ25" t="s">
        <v>19</v>
      </c>
      <c r="BM25">
        <v>1001</v>
      </c>
      <c r="BN25">
        <v>0</v>
      </c>
      <c r="BO25" t="s">
        <v>16</v>
      </c>
      <c r="BP25">
        <v>1</v>
      </c>
      <c r="BQ25">
        <v>1</v>
      </c>
      <c r="BR25">
        <v>0</v>
      </c>
      <c r="BS25" t="e">
        <f>#REF!</f>
        <v>#REF!</v>
      </c>
      <c r="BT25">
        <v>1</v>
      </c>
      <c r="BU25">
        <v>1</v>
      </c>
      <c r="BV25">
        <v>1</v>
      </c>
      <c r="BW25">
        <v>1</v>
      </c>
      <c r="BX25">
        <v>1</v>
      </c>
      <c r="BY25" t="s">
        <v>6</v>
      </c>
      <c r="BZ25" t="e">
        <f>'ВОР Планировка'!#REF!</f>
        <v>#REF!</v>
      </c>
      <c r="CA25" t="e">
        <f>'ВОР Планировка'!#REF!</f>
        <v>#REF!</v>
      </c>
      <c r="CB25" t="s">
        <v>6</v>
      </c>
      <c r="CE25">
        <v>0</v>
      </c>
      <c r="CF25">
        <v>0</v>
      </c>
      <c r="CG25">
        <v>0</v>
      </c>
      <c r="CM25">
        <v>0</v>
      </c>
      <c r="CN25" t="s">
        <v>6</v>
      </c>
      <c r="CO25">
        <v>0</v>
      </c>
      <c r="CP25" t="e">
        <f t="shared" si="34"/>
        <v>#REF!</v>
      </c>
      <c r="CQ25">
        <f t="shared" si="35"/>
        <v>0</v>
      </c>
      <c r="CR25" t="e">
        <f t="shared" si="36"/>
        <v>#REF!</v>
      </c>
      <c r="CS25" t="e">
        <f t="shared" si="37"/>
        <v>#REF!</v>
      </c>
      <c r="CT25">
        <f t="shared" si="38"/>
        <v>0</v>
      </c>
      <c r="CU25">
        <f t="shared" si="39"/>
        <v>0</v>
      </c>
      <c r="CV25">
        <f t="shared" si="40"/>
        <v>0</v>
      </c>
      <c r="CW25">
        <f t="shared" si="41"/>
        <v>9.68</v>
      </c>
      <c r="CX25">
        <f t="shared" si="42"/>
        <v>0</v>
      </c>
      <c r="CY25" t="e">
        <f>(S25+R25)*(BZ25/100)</f>
        <v>#REF!</v>
      </c>
      <c r="CZ25" t="e">
        <f>(S25+R25)*(CA25/100)</f>
        <v>#REF!</v>
      </c>
      <c r="DC25" t="s">
        <v>6</v>
      </c>
      <c r="DD25" t="s">
        <v>6</v>
      </c>
      <c r="DE25" t="s">
        <v>6</v>
      </c>
      <c r="DF25" t="s">
        <v>6</v>
      </c>
      <c r="DG25" t="s">
        <v>6</v>
      </c>
      <c r="DH25" t="s">
        <v>6</v>
      </c>
      <c r="DI25" t="s">
        <v>6</v>
      </c>
      <c r="DJ25" t="s">
        <v>6</v>
      </c>
      <c r="DK25" t="s">
        <v>6</v>
      </c>
      <c r="DL25" t="s">
        <v>6</v>
      </c>
      <c r="DM25" t="s">
        <v>6</v>
      </c>
      <c r="DN25" t="e">
        <f>#REF!</f>
        <v>#REF!</v>
      </c>
      <c r="DO25" t="e">
        <f>#REF!</f>
        <v>#REF!</v>
      </c>
      <c r="DP25">
        <v>1</v>
      </c>
      <c r="DQ25">
        <v>1</v>
      </c>
      <c r="DU25">
        <v>1007</v>
      </c>
      <c r="DV25" t="s">
        <v>18</v>
      </c>
      <c r="DW25" t="str">
        <f>'ВОР Планировка'!C12</f>
        <v>1000 м3 грунта</v>
      </c>
      <c r="DX25">
        <v>1000</v>
      </c>
      <c r="DZ25" t="s">
        <v>6</v>
      </c>
      <c r="EA25" t="s">
        <v>6</v>
      </c>
      <c r="EB25" t="s">
        <v>6</v>
      </c>
      <c r="EC25" t="s">
        <v>6</v>
      </c>
      <c r="EE25">
        <v>59353070</v>
      </c>
      <c r="EF25">
        <v>1</v>
      </c>
      <c r="EG25" t="s">
        <v>20</v>
      </c>
      <c r="EH25">
        <v>0</v>
      </c>
      <c r="EI25" t="s">
        <v>6</v>
      </c>
      <c r="EJ25">
        <v>1</v>
      </c>
      <c r="EK25">
        <v>1001</v>
      </c>
      <c r="EL25" t="s">
        <v>21</v>
      </c>
      <c r="EM25" t="s">
        <v>22</v>
      </c>
      <c r="EO25" t="s">
        <v>6</v>
      </c>
      <c r="EQ25">
        <v>131072</v>
      </c>
      <c r="ER25" t="e">
        <f>ES25+ET25+EV25</f>
        <v>#REF!</v>
      </c>
      <c r="ES25">
        <v>0</v>
      </c>
      <c r="ET25" s="18" t="e">
        <f>#REF!</f>
        <v>#REF!</v>
      </c>
      <c r="EU25" s="18" t="e">
        <f>#REF!</f>
        <v>#REF!</v>
      </c>
      <c r="EV25">
        <v>0</v>
      </c>
      <c r="EW25">
        <v>0</v>
      </c>
      <c r="EX25">
        <v>9.68</v>
      </c>
      <c r="EY25">
        <v>0</v>
      </c>
      <c r="FQ25">
        <v>0</v>
      </c>
      <c r="FR25">
        <f t="shared" si="43"/>
        <v>0</v>
      </c>
      <c r="FS25">
        <v>0</v>
      </c>
      <c r="FX25">
        <v>95</v>
      </c>
      <c r="FY25">
        <v>50</v>
      </c>
      <c r="GA25" t="s">
        <v>6</v>
      </c>
      <c r="GD25">
        <v>1</v>
      </c>
      <c r="GF25">
        <v>222067823</v>
      </c>
      <c r="GG25">
        <v>2</v>
      </c>
      <c r="GH25">
        <v>1</v>
      </c>
      <c r="GI25">
        <v>2</v>
      </c>
      <c r="GJ25">
        <v>0</v>
      </c>
      <c r="GK25">
        <v>0</v>
      </c>
      <c r="GL25">
        <f t="shared" si="44"/>
        <v>0</v>
      </c>
      <c r="GM25" t="e">
        <f t="shared" si="45"/>
        <v>#REF!</v>
      </c>
      <c r="GN25" t="e">
        <f t="shared" si="46"/>
        <v>#REF!</v>
      </c>
      <c r="GO25">
        <f t="shared" si="47"/>
        <v>0</v>
      </c>
      <c r="GP25">
        <f t="shared" si="48"/>
        <v>0</v>
      </c>
      <c r="GR25">
        <v>0</v>
      </c>
      <c r="GS25">
        <v>3</v>
      </c>
      <c r="GT25">
        <v>0</v>
      </c>
      <c r="GU25" t="s">
        <v>6</v>
      </c>
      <c r="GV25">
        <f t="shared" si="49"/>
        <v>0</v>
      </c>
      <c r="GW25">
        <v>1010.1</v>
      </c>
      <c r="GX25">
        <f t="shared" si="50"/>
        <v>0</v>
      </c>
      <c r="HA25">
        <v>0</v>
      </c>
      <c r="HB25">
        <v>0</v>
      </c>
      <c r="HC25">
        <f t="shared" si="51"/>
        <v>0</v>
      </c>
      <c r="HE25" t="s">
        <v>6</v>
      </c>
      <c r="HF25" t="s">
        <v>6</v>
      </c>
      <c r="HM25" t="s">
        <v>6</v>
      </c>
      <c r="HN25" t="s">
        <v>6</v>
      </c>
      <c r="HO25" t="s">
        <v>6</v>
      </c>
      <c r="HP25" t="s">
        <v>6</v>
      </c>
      <c r="HQ25" t="s">
        <v>6</v>
      </c>
      <c r="IF25">
        <v>-1</v>
      </c>
      <c r="IK25">
        <v>0</v>
      </c>
    </row>
    <row r="26" spans="1:255" x14ac:dyDescent="0.2">
      <c r="A26" s="2">
        <v>17</v>
      </c>
      <c r="B26" s="2">
        <v>1</v>
      </c>
      <c r="C26" s="2">
        <f>ROW(SmtRes!A6)</f>
        <v>6</v>
      </c>
      <c r="D26" s="2">
        <f>ROW(EtalonRes!A6)</f>
        <v>6</v>
      </c>
      <c r="E26" s="2" t="s">
        <v>23</v>
      </c>
      <c r="F26" s="2" t="s">
        <v>24</v>
      </c>
      <c r="G26" s="2" t="s">
        <v>25</v>
      </c>
      <c r="H26" s="2" t="s">
        <v>18</v>
      </c>
      <c r="I26" s="2">
        <f>'ВОР Планировка'!D13</f>
        <v>0.39200000000000002</v>
      </c>
      <c r="J26" s="2">
        <v>0</v>
      </c>
      <c r="K26" s="2">
        <f>ROUND(I24,9)</f>
        <v>0.39200000000000002</v>
      </c>
      <c r="L26" s="2"/>
      <c r="M26" s="2"/>
      <c r="N26" s="2"/>
      <c r="O26" s="2">
        <f t="shared" si="14"/>
        <v>348</v>
      </c>
      <c r="P26" s="2">
        <f t="shared" si="15"/>
        <v>0</v>
      </c>
      <c r="Q26" s="2">
        <f t="shared" si="16"/>
        <v>348</v>
      </c>
      <c r="R26" s="2">
        <f t="shared" si="17"/>
        <v>43</v>
      </c>
      <c r="S26" s="2">
        <f t="shared" si="18"/>
        <v>0</v>
      </c>
      <c r="T26" s="2">
        <f t="shared" si="19"/>
        <v>0</v>
      </c>
      <c r="U26" s="2">
        <f t="shared" si="20"/>
        <v>0</v>
      </c>
      <c r="V26" s="2">
        <f t="shared" si="21"/>
        <v>3.1908800000000004</v>
      </c>
      <c r="W26" s="2">
        <f t="shared" si="22"/>
        <v>0</v>
      </c>
      <c r="X26" s="2">
        <f t="shared" si="23"/>
        <v>41</v>
      </c>
      <c r="Y26" s="2">
        <f t="shared" si="24"/>
        <v>22</v>
      </c>
      <c r="Z26" s="2"/>
      <c r="AA26" s="2">
        <v>74942385</v>
      </c>
      <c r="AB26" s="2">
        <f t="shared" si="25"/>
        <v>887.91</v>
      </c>
      <c r="AC26" s="2">
        <f t="shared" si="26"/>
        <v>0</v>
      </c>
      <c r="AD26" s="2">
        <f t="shared" si="27"/>
        <v>887.91</v>
      </c>
      <c r="AE26" s="2">
        <f t="shared" si="28"/>
        <v>110.79</v>
      </c>
      <c r="AF26" s="2">
        <f t="shared" si="29"/>
        <v>0</v>
      </c>
      <c r="AG26" s="2">
        <f t="shared" si="30"/>
        <v>0</v>
      </c>
      <c r="AH26" s="2">
        <f t="shared" si="31"/>
        <v>0</v>
      </c>
      <c r="AI26" s="2">
        <f t="shared" si="32"/>
        <v>8.14</v>
      </c>
      <c r="AJ26" s="2">
        <f t="shared" si="33"/>
        <v>0</v>
      </c>
      <c r="AK26" s="2">
        <v>887.91</v>
      </c>
      <c r="AL26" s="2">
        <v>0</v>
      </c>
      <c r="AM26" s="2">
        <v>887.91</v>
      </c>
      <c r="AN26" s="2">
        <v>110.79</v>
      </c>
      <c r="AO26" s="2">
        <v>0</v>
      </c>
      <c r="AP26" s="2">
        <v>0</v>
      </c>
      <c r="AQ26" s="2">
        <v>0</v>
      </c>
      <c r="AR26" s="2">
        <v>8.14</v>
      </c>
      <c r="AS26" s="2">
        <v>0</v>
      </c>
      <c r="AT26" s="2">
        <v>95</v>
      </c>
      <c r="AU26" s="2">
        <v>50</v>
      </c>
      <c r="AV26" s="2">
        <v>1</v>
      </c>
      <c r="AW26" s="2">
        <v>1</v>
      </c>
      <c r="AX26" s="2"/>
      <c r="AY26" s="2"/>
      <c r="AZ26" s="2">
        <v>1</v>
      </c>
      <c r="BA26" s="2">
        <v>1</v>
      </c>
      <c r="BB26" s="2">
        <v>1</v>
      </c>
      <c r="BC26" s="2">
        <v>1</v>
      </c>
      <c r="BD26" s="2" t="s">
        <v>6</v>
      </c>
      <c r="BE26" s="2" t="s">
        <v>6</v>
      </c>
      <c r="BF26" s="2" t="s">
        <v>6</v>
      </c>
      <c r="BG26" s="2" t="s">
        <v>6</v>
      </c>
      <c r="BH26" s="2">
        <v>0</v>
      </c>
      <c r="BI26" s="2">
        <v>1</v>
      </c>
      <c r="BJ26" s="2" t="s">
        <v>26</v>
      </c>
      <c r="BK26" s="2"/>
      <c r="BL26" s="2"/>
      <c r="BM26" s="2">
        <v>1001</v>
      </c>
      <c r="BN26" s="2">
        <v>0</v>
      </c>
      <c r="BO26" s="2" t="s">
        <v>6</v>
      </c>
      <c r="BP26" s="2">
        <v>0</v>
      </c>
      <c r="BQ26" s="2">
        <v>1</v>
      </c>
      <c r="BR26" s="2">
        <v>0</v>
      </c>
      <c r="BS26" s="2">
        <v>1</v>
      </c>
      <c r="BT26" s="2">
        <v>1</v>
      </c>
      <c r="BU26" s="2">
        <v>1</v>
      </c>
      <c r="BV26" s="2">
        <v>1</v>
      </c>
      <c r="BW26" s="2">
        <v>1</v>
      </c>
      <c r="BX26" s="2">
        <v>1</v>
      </c>
      <c r="BY26" s="2" t="s">
        <v>6</v>
      </c>
      <c r="BZ26" s="2">
        <v>95</v>
      </c>
      <c r="CA26" s="2">
        <v>50</v>
      </c>
      <c r="CB26" s="2" t="s">
        <v>6</v>
      </c>
      <c r="CC26" s="2"/>
      <c r="CD26" s="2"/>
      <c r="CE26" s="2">
        <v>0</v>
      </c>
      <c r="CF26" s="2">
        <v>0</v>
      </c>
      <c r="CG26" s="2">
        <v>0</v>
      </c>
      <c r="CH26" s="2"/>
      <c r="CI26" s="2"/>
      <c r="CJ26" s="2"/>
      <c r="CK26" s="2"/>
      <c r="CL26" s="2"/>
      <c r="CM26" s="2">
        <v>0</v>
      </c>
      <c r="CN26" s="2" t="s">
        <v>6</v>
      </c>
      <c r="CO26" s="2">
        <v>0</v>
      </c>
      <c r="CP26" s="2">
        <f t="shared" si="34"/>
        <v>348</v>
      </c>
      <c r="CQ26" s="2">
        <f t="shared" si="35"/>
        <v>0</v>
      </c>
      <c r="CR26" s="2">
        <f t="shared" si="36"/>
        <v>887.91</v>
      </c>
      <c r="CS26" s="2">
        <f t="shared" si="37"/>
        <v>110.79</v>
      </c>
      <c r="CT26" s="2">
        <f t="shared" si="38"/>
        <v>0</v>
      </c>
      <c r="CU26" s="2">
        <f t="shared" si="39"/>
        <v>0</v>
      </c>
      <c r="CV26" s="2">
        <f t="shared" si="40"/>
        <v>0</v>
      </c>
      <c r="CW26" s="2">
        <f t="shared" si="41"/>
        <v>8.14</v>
      </c>
      <c r="CX26" s="2">
        <f t="shared" si="42"/>
        <v>0</v>
      </c>
      <c r="CY26" s="2">
        <f>(((S26+(R26*IF(0,0,1)))*AT26)/100)</f>
        <v>40.85</v>
      </c>
      <c r="CZ26" s="2">
        <f>(((S26+(R26*IF(0,0,1)))*AU26)/100)</f>
        <v>21.5</v>
      </c>
      <c r="DA26" s="2"/>
      <c r="DB26" s="2"/>
      <c r="DC26" s="2" t="s">
        <v>6</v>
      </c>
      <c r="DD26" s="2" t="s">
        <v>6</v>
      </c>
      <c r="DE26" s="2" t="s">
        <v>6</v>
      </c>
      <c r="DF26" s="2" t="s">
        <v>6</v>
      </c>
      <c r="DG26" s="2" t="s">
        <v>6</v>
      </c>
      <c r="DH26" s="2" t="s">
        <v>6</v>
      </c>
      <c r="DI26" s="2" t="s">
        <v>6</v>
      </c>
      <c r="DJ26" s="2" t="s">
        <v>6</v>
      </c>
      <c r="DK26" s="2" t="s">
        <v>6</v>
      </c>
      <c r="DL26" s="2" t="s">
        <v>6</v>
      </c>
      <c r="DM26" s="2" t="s">
        <v>6</v>
      </c>
      <c r="DN26" s="2">
        <v>0</v>
      </c>
      <c r="DO26" s="2">
        <v>0</v>
      </c>
      <c r="DP26" s="2">
        <v>1</v>
      </c>
      <c r="DQ26" s="2">
        <v>1</v>
      </c>
      <c r="DR26" s="2"/>
      <c r="DS26" s="2"/>
      <c r="DT26" s="2"/>
      <c r="DU26" s="2">
        <v>1007</v>
      </c>
      <c r="DV26" s="2" t="s">
        <v>18</v>
      </c>
      <c r="DW26" s="2" t="s">
        <v>18</v>
      </c>
      <c r="DX26" s="2">
        <v>1000</v>
      </c>
      <c r="DY26" s="2"/>
      <c r="DZ26" s="2" t="s">
        <v>6</v>
      </c>
      <c r="EA26" s="2" t="s">
        <v>6</v>
      </c>
      <c r="EB26" s="2" t="s">
        <v>6</v>
      </c>
      <c r="EC26" s="2" t="s">
        <v>6</v>
      </c>
      <c r="ED26" s="2"/>
      <c r="EE26" s="2">
        <v>59353070</v>
      </c>
      <c r="EF26" s="2">
        <v>1</v>
      </c>
      <c r="EG26" s="2" t="s">
        <v>20</v>
      </c>
      <c r="EH26" s="2">
        <v>0</v>
      </c>
      <c r="EI26" s="2" t="s">
        <v>6</v>
      </c>
      <c r="EJ26" s="2">
        <v>1</v>
      </c>
      <c r="EK26" s="2">
        <v>1001</v>
      </c>
      <c r="EL26" s="2" t="s">
        <v>21</v>
      </c>
      <c r="EM26" s="2" t="s">
        <v>22</v>
      </c>
      <c r="EN26" s="2"/>
      <c r="EO26" s="2" t="s">
        <v>6</v>
      </c>
      <c r="EP26" s="2"/>
      <c r="EQ26" s="2">
        <v>131072</v>
      </c>
      <c r="ER26" s="2">
        <v>887.91</v>
      </c>
      <c r="ES26" s="2">
        <v>0</v>
      </c>
      <c r="ET26" s="2">
        <v>887.91</v>
      </c>
      <c r="EU26" s="2">
        <v>110.79</v>
      </c>
      <c r="EV26" s="2">
        <v>0</v>
      </c>
      <c r="EW26" s="2">
        <v>0</v>
      </c>
      <c r="EX26" s="2">
        <v>8.14</v>
      </c>
      <c r="EY26" s="2">
        <v>0</v>
      </c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>
        <v>0</v>
      </c>
      <c r="FR26" s="2">
        <f t="shared" si="43"/>
        <v>0</v>
      </c>
      <c r="FS26" s="2">
        <v>0</v>
      </c>
      <c r="FT26" s="2"/>
      <c r="FU26" s="2"/>
      <c r="FV26" s="2"/>
      <c r="FW26" s="2"/>
      <c r="FX26" s="2">
        <v>95</v>
      </c>
      <c r="FY26" s="2">
        <v>50</v>
      </c>
      <c r="FZ26" s="2"/>
      <c r="GA26" s="2" t="s">
        <v>6</v>
      </c>
      <c r="GB26" s="2"/>
      <c r="GC26" s="2"/>
      <c r="GD26" s="2">
        <v>1</v>
      </c>
      <c r="GE26" s="2"/>
      <c r="GF26" s="2">
        <v>381466224</v>
      </c>
      <c r="GG26" s="2">
        <v>2</v>
      </c>
      <c r="GH26" s="2">
        <v>1</v>
      </c>
      <c r="GI26" s="2">
        <v>-2</v>
      </c>
      <c r="GJ26" s="2">
        <v>0</v>
      </c>
      <c r="GK26" s="2">
        <v>0</v>
      </c>
      <c r="GL26" s="2">
        <f t="shared" si="44"/>
        <v>0</v>
      </c>
      <c r="GM26" s="2">
        <f t="shared" si="45"/>
        <v>411</v>
      </c>
      <c r="GN26" s="2">
        <f t="shared" si="46"/>
        <v>411</v>
      </c>
      <c r="GO26" s="2">
        <f t="shared" si="47"/>
        <v>0</v>
      </c>
      <c r="GP26" s="2">
        <f t="shared" si="48"/>
        <v>0</v>
      </c>
      <c r="GQ26" s="2"/>
      <c r="GR26" s="2">
        <v>0</v>
      </c>
      <c r="GS26" s="2">
        <v>3</v>
      </c>
      <c r="GT26" s="2">
        <v>0</v>
      </c>
      <c r="GU26" s="2" t="s">
        <v>6</v>
      </c>
      <c r="GV26" s="2">
        <f t="shared" si="49"/>
        <v>0</v>
      </c>
      <c r="GW26" s="2">
        <v>1</v>
      </c>
      <c r="GX26" s="2">
        <f t="shared" si="50"/>
        <v>0</v>
      </c>
      <c r="GY26" s="2"/>
      <c r="GZ26" s="2"/>
      <c r="HA26" s="2">
        <v>0</v>
      </c>
      <c r="HB26" s="2">
        <v>0</v>
      </c>
      <c r="HC26" s="2">
        <f t="shared" si="51"/>
        <v>0</v>
      </c>
      <c r="HD26" s="2"/>
      <c r="HE26" s="2" t="s">
        <v>6</v>
      </c>
      <c r="HF26" s="2" t="s">
        <v>6</v>
      </c>
      <c r="HG26" s="2"/>
      <c r="HH26" s="2"/>
      <c r="HI26" s="2"/>
      <c r="HJ26" s="2"/>
      <c r="HK26" s="2"/>
      <c r="HL26" s="2"/>
      <c r="HM26" s="2" t="s">
        <v>6</v>
      </c>
      <c r="HN26" s="2" t="s">
        <v>6</v>
      </c>
      <c r="HO26" s="2" t="s">
        <v>6</v>
      </c>
      <c r="HP26" s="2" t="s">
        <v>6</v>
      </c>
      <c r="HQ26" s="2" t="s">
        <v>6</v>
      </c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>
        <v>-1</v>
      </c>
      <c r="IG26" s="2"/>
      <c r="IH26" s="2"/>
      <c r="II26" s="2"/>
      <c r="IJ26" s="2"/>
      <c r="IK26" s="2">
        <v>0</v>
      </c>
      <c r="IL26" s="2"/>
      <c r="IM26" s="2"/>
      <c r="IN26" s="2"/>
      <c r="IO26" s="2"/>
      <c r="IP26" s="2"/>
      <c r="IQ26" s="2"/>
      <c r="IR26" s="2"/>
      <c r="IS26" s="2"/>
      <c r="IT26" s="2"/>
      <c r="IU26" s="2"/>
    </row>
    <row r="27" spans="1:255" x14ac:dyDescent="0.2">
      <c r="A27">
        <v>17</v>
      </c>
      <c r="B27">
        <v>1</v>
      </c>
      <c r="C27">
        <f>ROW(SmtRes!A8)</f>
        <v>8</v>
      </c>
      <c r="D27">
        <f>ROW(EtalonRes!A8)</f>
        <v>8</v>
      </c>
      <c r="E27" t="s">
        <v>23</v>
      </c>
      <c r="F27" t="s">
        <v>24</v>
      </c>
      <c r="G27" t="s">
        <v>25</v>
      </c>
      <c r="H27" t="s">
        <v>18</v>
      </c>
      <c r="I27">
        <f>'ВОР Планировка'!D13</f>
        <v>0.39200000000000002</v>
      </c>
      <c r="J27">
        <v>0</v>
      </c>
      <c r="K27">
        <f>ROUND(I25,9)</f>
        <v>0.39200000000000002</v>
      </c>
      <c r="O27" t="e">
        <f t="shared" si="14"/>
        <v>#REF!</v>
      </c>
      <c r="P27">
        <f t="shared" si="15"/>
        <v>0</v>
      </c>
      <c r="Q27" t="e">
        <f t="shared" si="16"/>
        <v>#REF!</v>
      </c>
      <c r="R27" t="e">
        <f t="shared" si="17"/>
        <v>#REF!</v>
      </c>
      <c r="S27">
        <f t="shared" si="18"/>
        <v>0</v>
      </c>
      <c r="T27">
        <f t="shared" si="19"/>
        <v>0</v>
      </c>
      <c r="U27">
        <f t="shared" si="20"/>
        <v>0</v>
      </c>
      <c r="V27">
        <f t="shared" si="21"/>
        <v>3.1908800000000004</v>
      </c>
      <c r="W27">
        <f t="shared" si="22"/>
        <v>0</v>
      </c>
      <c r="X27" t="e">
        <f t="shared" si="23"/>
        <v>#REF!</v>
      </c>
      <c r="Y27" t="e">
        <f t="shared" si="24"/>
        <v>#REF!</v>
      </c>
      <c r="AA27">
        <v>74942386</v>
      </c>
      <c r="AB27" t="e">
        <f t="shared" si="25"/>
        <v>#REF!</v>
      </c>
      <c r="AC27">
        <f t="shared" si="26"/>
        <v>0</v>
      </c>
      <c r="AD27" t="e">
        <f t="shared" si="27"/>
        <v>#REF!</v>
      </c>
      <c r="AE27" t="e">
        <f t="shared" si="28"/>
        <v>#REF!</v>
      </c>
      <c r="AF27">
        <f t="shared" si="29"/>
        <v>0</v>
      </c>
      <c r="AG27">
        <f t="shared" si="30"/>
        <v>0</v>
      </c>
      <c r="AH27">
        <f t="shared" si="31"/>
        <v>0</v>
      </c>
      <c r="AI27">
        <f t="shared" si="32"/>
        <v>8.14</v>
      </c>
      <c r="AJ27">
        <f t="shared" si="33"/>
        <v>0</v>
      </c>
      <c r="AK27" t="e">
        <f>AL27+AM27+AO27</f>
        <v>#REF!</v>
      </c>
      <c r="AL27">
        <v>0</v>
      </c>
      <c r="AM27" s="18" t="e">
        <f>#REF!</f>
        <v>#REF!</v>
      </c>
      <c r="AN27" s="18" t="e">
        <f>#REF!</f>
        <v>#REF!</v>
      </c>
      <c r="AO27">
        <v>0</v>
      </c>
      <c r="AP27">
        <v>0</v>
      </c>
      <c r="AQ27">
        <v>0</v>
      </c>
      <c r="AR27">
        <v>8.14</v>
      </c>
      <c r="AS27">
        <v>0</v>
      </c>
      <c r="AT27">
        <v>90</v>
      </c>
      <c r="AU27">
        <v>43</v>
      </c>
      <c r="AV27">
        <v>1</v>
      </c>
      <c r="AW27">
        <v>1</v>
      </c>
      <c r="AZ27">
        <v>1</v>
      </c>
      <c r="BA27">
        <v>38</v>
      </c>
      <c r="BB27" t="e">
        <f>#REF!</f>
        <v>#REF!</v>
      </c>
      <c r="BC27">
        <v>7.56</v>
      </c>
      <c r="BD27" t="s">
        <v>6</v>
      </c>
      <c r="BE27" t="s">
        <v>6</v>
      </c>
      <c r="BF27" t="s">
        <v>6</v>
      </c>
      <c r="BG27" t="s">
        <v>6</v>
      </c>
      <c r="BH27">
        <v>0</v>
      </c>
      <c r="BI27">
        <v>1</v>
      </c>
      <c r="BJ27" t="s">
        <v>26</v>
      </c>
      <c r="BM27">
        <v>1001</v>
      </c>
      <c r="BN27">
        <v>0</v>
      </c>
      <c r="BO27" t="s">
        <v>24</v>
      </c>
      <c r="BP27">
        <v>1</v>
      </c>
      <c r="BQ27">
        <v>1</v>
      </c>
      <c r="BR27">
        <v>0</v>
      </c>
      <c r="BS27" t="e">
        <f>#REF!</f>
        <v>#REF!</v>
      </c>
      <c r="BT27">
        <v>1</v>
      </c>
      <c r="BU27">
        <v>1</v>
      </c>
      <c r="BV27">
        <v>1</v>
      </c>
      <c r="BW27">
        <v>1</v>
      </c>
      <c r="BX27">
        <v>1</v>
      </c>
      <c r="BY27" t="s">
        <v>6</v>
      </c>
      <c r="BZ27" t="e">
        <f>'ВОР Планировка'!#REF!</f>
        <v>#REF!</v>
      </c>
      <c r="CA27" t="e">
        <f>'ВОР Планировка'!#REF!</f>
        <v>#REF!</v>
      </c>
      <c r="CB27" t="s">
        <v>6</v>
      </c>
      <c r="CE27">
        <v>0</v>
      </c>
      <c r="CF27">
        <v>0</v>
      </c>
      <c r="CG27">
        <v>0</v>
      </c>
      <c r="CM27">
        <v>0</v>
      </c>
      <c r="CN27" t="s">
        <v>6</v>
      </c>
      <c r="CO27">
        <v>0</v>
      </c>
      <c r="CP27" t="e">
        <f t="shared" si="34"/>
        <v>#REF!</v>
      </c>
      <c r="CQ27">
        <f t="shared" si="35"/>
        <v>0</v>
      </c>
      <c r="CR27" t="e">
        <f t="shared" si="36"/>
        <v>#REF!</v>
      </c>
      <c r="CS27" t="e">
        <f t="shared" si="37"/>
        <v>#REF!</v>
      </c>
      <c r="CT27">
        <f t="shared" si="38"/>
        <v>0</v>
      </c>
      <c r="CU27">
        <f t="shared" si="39"/>
        <v>0</v>
      </c>
      <c r="CV27">
        <f t="shared" si="40"/>
        <v>0</v>
      </c>
      <c r="CW27">
        <f t="shared" si="41"/>
        <v>8.14</v>
      </c>
      <c r="CX27">
        <f t="shared" si="42"/>
        <v>0</v>
      </c>
      <c r="CY27" t="e">
        <f>(S27+R27)*(BZ27/100)</f>
        <v>#REF!</v>
      </c>
      <c r="CZ27" t="e">
        <f>(S27+R27)*(CA27/100)</f>
        <v>#REF!</v>
      </c>
      <c r="DC27" t="s">
        <v>6</v>
      </c>
      <c r="DD27" t="s">
        <v>6</v>
      </c>
      <c r="DE27" t="s">
        <v>6</v>
      </c>
      <c r="DF27" t="s">
        <v>6</v>
      </c>
      <c r="DG27" t="s">
        <v>6</v>
      </c>
      <c r="DH27" t="s">
        <v>6</v>
      </c>
      <c r="DI27" t="s">
        <v>6</v>
      </c>
      <c r="DJ27" t="s">
        <v>6</v>
      </c>
      <c r="DK27" t="s">
        <v>6</v>
      </c>
      <c r="DL27" t="s">
        <v>6</v>
      </c>
      <c r="DM27" t="s">
        <v>6</v>
      </c>
      <c r="DN27" t="e">
        <f>#REF!</f>
        <v>#REF!</v>
      </c>
      <c r="DO27" t="e">
        <f>#REF!</f>
        <v>#REF!</v>
      </c>
      <c r="DP27">
        <v>1</v>
      </c>
      <c r="DQ27">
        <v>1</v>
      </c>
      <c r="DU27">
        <v>1007</v>
      </c>
      <c r="DV27" t="s">
        <v>18</v>
      </c>
      <c r="DW27" t="str">
        <f>'ВОР Планировка'!C13</f>
        <v>1000 м3 грунта</v>
      </c>
      <c r="DX27">
        <v>1000</v>
      </c>
      <c r="DZ27" t="s">
        <v>6</v>
      </c>
      <c r="EA27" t="s">
        <v>6</v>
      </c>
      <c r="EB27" t="s">
        <v>6</v>
      </c>
      <c r="EC27" t="s">
        <v>6</v>
      </c>
      <c r="EE27">
        <v>59353070</v>
      </c>
      <c r="EF27">
        <v>1</v>
      </c>
      <c r="EG27" t="s">
        <v>20</v>
      </c>
      <c r="EH27">
        <v>0</v>
      </c>
      <c r="EI27" t="s">
        <v>6</v>
      </c>
      <c r="EJ27">
        <v>1</v>
      </c>
      <c r="EK27">
        <v>1001</v>
      </c>
      <c r="EL27" t="s">
        <v>21</v>
      </c>
      <c r="EM27" t="s">
        <v>22</v>
      </c>
      <c r="EO27" t="s">
        <v>6</v>
      </c>
      <c r="EQ27">
        <v>131072</v>
      </c>
      <c r="ER27" t="e">
        <f>ES27+ET27+EV27</f>
        <v>#REF!</v>
      </c>
      <c r="ES27">
        <v>0</v>
      </c>
      <c r="ET27" s="18" t="e">
        <f>#REF!</f>
        <v>#REF!</v>
      </c>
      <c r="EU27" s="18" t="e">
        <f>#REF!</f>
        <v>#REF!</v>
      </c>
      <c r="EV27">
        <v>0</v>
      </c>
      <c r="EW27">
        <v>0</v>
      </c>
      <c r="EX27">
        <v>8.14</v>
      </c>
      <c r="EY27">
        <v>0</v>
      </c>
      <c r="FQ27">
        <v>0</v>
      </c>
      <c r="FR27">
        <f t="shared" si="43"/>
        <v>0</v>
      </c>
      <c r="FS27">
        <v>0</v>
      </c>
      <c r="FX27">
        <v>95</v>
      </c>
      <c r="FY27">
        <v>50</v>
      </c>
      <c r="GA27" t="s">
        <v>6</v>
      </c>
      <c r="GD27">
        <v>1</v>
      </c>
      <c r="GF27">
        <v>381466224</v>
      </c>
      <c r="GG27">
        <v>2</v>
      </c>
      <c r="GH27">
        <v>1</v>
      </c>
      <c r="GI27">
        <v>2</v>
      </c>
      <c r="GJ27">
        <v>0</v>
      </c>
      <c r="GK27">
        <v>0</v>
      </c>
      <c r="GL27">
        <f t="shared" si="44"/>
        <v>0</v>
      </c>
      <c r="GM27" t="e">
        <f t="shared" si="45"/>
        <v>#REF!</v>
      </c>
      <c r="GN27" t="e">
        <f t="shared" si="46"/>
        <v>#REF!</v>
      </c>
      <c r="GO27">
        <f t="shared" si="47"/>
        <v>0</v>
      </c>
      <c r="GP27">
        <f t="shared" si="48"/>
        <v>0</v>
      </c>
      <c r="GR27">
        <v>0</v>
      </c>
      <c r="GS27">
        <v>3</v>
      </c>
      <c r="GT27">
        <v>0</v>
      </c>
      <c r="GU27" t="s">
        <v>6</v>
      </c>
      <c r="GV27">
        <f t="shared" si="49"/>
        <v>0</v>
      </c>
      <c r="GW27">
        <v>1010.1</v>
      </c>
      <c r="GX27">
        <f t="shared" si="50"/>
        <v>0</v>
      </c>
      <c r="HA27">
        <v>0</v>
      </c>
      <c r="HB27">
        <v>0</v>
      </c>
      <c r="HC27">
        <f t="shared" si="51"/>
        <v>0</v>
      </c>
      <c r="HE27" t="s">
        <v>6</v>
      </c>
      <c r="HF27" t="s">
        <v>6</v>
      </c>
      <c r="HM27" t="s">
        <v>6</v>
      </c>
      <c r="HN27" t="s">
        <v>6</v>
      </c>
      <c r="HO27" t="s">
        <v>6</v>
      </c>
      <c r="HP27" t="s">
        <v>6</v>
      </c>
      <c r="HQ27" t="s">
        <v>6</v>
      </c>
      <c r="IF27">
        <v>-1</v>
      </c>
      <c r="IK27">
        <v>0</v>
      </c>
    </row>
    <row r="28" spans="1:255" x14ac:dyDescent="0.2">
      <c r="A28" s="2">
        <v>17</v>
      </c>
      <c r="B28" s="2">
        <v>1</v>
      </c>
      <c r="C28" s="2">
        <f>ROW(SmtRes!A12)</f>
        <v>12</v>
      </c>
      <c r="D28" s="2">
        <f>ROW(EtalonRes!A13)</f>
        <v>13</v>
      </c>
      <c r="E28" s="2" t="s">
        <v>27</v>
      </c>
      <c r="F28" s="2" t="s">
        <v>28</v>
      </c>
      <c r="G28" s="2" t="s">
        <v>29</v>
      </c>
      <c r="H28" s="2" t="s">
        <v>18</v>
      </c>
      <c r="I28" s="2">
        <f>'ВОР Планировка'!D14</f>
        <v>0.39200000000000002</v>
      </c>
      <c r="J28" s="2">
        <v>0</v>
      </c>
      <c r="K28" s="2">
        <f>ROUND(I24,9)</f>
        <v>0.39200000000000002</v>
      </c>
      <c r="L28" s="2"/>
      <c r="M28" s="2"/>
      <c r="N28" s="2"/>
      <c r="O28" s="2">
        <f t="shared" si="14"/>
        <v>773</v>
      </c>
      <c r="P28" s="2">
        <f t="shared" si="15"/>
        <v>0</v>
      </c>
      <c r="Q28" s="2">
        <f t="shared" si="16"/>
        <v>759</v>
      </c>
      <c r="R28" s="2">
        <f t="shared" si="17"/>
        <v>71</v>
      </c>
      <c r="S28" s="2">
        <f t="shared" si="18"/>
        <v>14</v>
      </c>
      <c r="T28" s="2">
        <f t="shared" si="19"/>
        <v>0</v>
      </c>
      <c r="U28" s="2">
        <f t="shared" si="20"/>
        <v>1.8384800000000001</v>
      </c>
      <c r="V28" s="2">
        <f t="shared" si="21"/>
        <v>5.1979199999999999</v>
      </c>
      <c r="W28" s="2">
        <f t="shared" si="22"/>
        <v>0</v>
      </c>
      <c r="X28" s="2">
        <f t="shared" si="23"/>
        <v>81</v>
      </c>
      <c r="Y28" s="2">
        <f t="shared" si="24"/>
        <v>43</v>
      </c>
      <c r="Z28" s="2"/>
      <c r="AA28" s="2">
        <v>74942385</v>
      </c>
      <c r="AB28" s="2">
        <f t="shared" si="25"/>
        <v>1972.66</v>
      </c>
      <c r="AC28" s="2">
        <f t="shared" si="26"/>
        <v>0</v>
      </c>
      <c r="AD28" s="2">
        <f t="shared" si="27"/>
        <v>1935.75</v>
      </c>
      <c r="AE28" s="2">
        <f t="shared" si="28"/>
        <v>180.47</v>
      </c>
      <c r="AF28" s="2">
        <f t="shared" si="29"/>
        <v>36.909999999999997</v>
      </c>
      <c r="AG28" s="2">
        <f t="shared" si="30"/>
        <v>0</v>
      </c>
      <c r="AH28" s="2">
        <f t="shared" si="31"/>
        <v>4.6900000000000004</v>
      </c>
      <c r="AI28" s="2">
        <f t="shared" si="32"/>
        <v>13.26</v>
      </c>
      <c r="AJ28" s="2">
        <f t="shared" si="33"/>
        <v>0</v>
      </c>
      <c r="AK28" s="2">
        <v>1972.66</v>
      </c>
      <c r="AL28" s="2">
        <v>0</v>
      </c>
      <c r="AM28" s="2">
        <v>1935.75</v>
      </c>
      <c r="AN28" s="2">
        <v>180.47</v>
      </c>
      <c r="AO28" s="2">
        <v>36.909999999999997</v>
      </c>
      <c r="AP28" s="2">
        <v>0</v>
      </c>
      <c r="AQ28" s="2">
        <v>4.6900000000000004</v>
      </c>
      <c r="AR28" s="2">
        <v>13.26</v>
      </c>
      <c r="AS28" s="2">
        <v>0</v>
      </c>
      <c r="AT28" s="2">
        <v>95</v>
      </c>
      <c r="AU28" s="2">
        <v>50</v>
      </c>
      <c r="AV28" s="2">
        <v>1</v>
      </c>
      <c r="AW28" s="2">
        <v>1</v>
      </c>
      <c r="AX28" s="2"/>
      <c r="AY28" s="2"/>
      <c r="AZ28" s="2">
        <v>1</v>
      </c>
      <c r="BA28" s="2">
        <v>1</v>
      </c>
      <c r="BB28" s="2">
        <v>1</v>
      </c>
      <c r="BC28" s="2">
        <v>1</v>
      </c>
      <c r="BD28" s="2" t="s">
        <v>6</v>
      </c>
      <c r="BE28" s="2" t="s">
        <v>6</v>
      </c>
      <c r="BF28" s="2" t="s">
        <v>6</v>
      </c>
      <c r="BG28" s="2" t="s">
        <v>6</v>
      </c>
      <c r="BH28" s="2">
        <v>0</v>
      </c>
      <c r="BI28" s="2">
        <v>1</v>
      </c>
      <c r="BJ28" s="2" t="s">
        <v>30</v>
      </c>
      <c r="BK28" s="2"/>
      <c r="BL28" s="2"/>
      <c r="BM28" s="2">
        <v>1001</v>
      </c>
      <c r="BN28" s="2">
        <v>0</v>
      </c>
      <c r="BO28" s="2" t="s">
        <v>6</v>
      </c>
      <c r="BP28" s="2">
        <v>0</v>
      </c>
      <c r="BQ28" s="2">
        <v>1</v>
      </c>
      <c r="BR28" s="2">
        <v>0</v>
      </c>
      <c r="BS28" s="2">
        <v>1</v>
      </c>
      <c r="BT28" s="2">
        <v>1</v>
      </c>
      <c r="BU28" s="2">
        <v>1</v>
      </c>
      <c r="BV28" s="2">
        <v>1</v>
      </c>
      <c r="BW28" s="2">
        <v>1</v>
      </c>
      <c r="BX28" s="2">
        <v>1</v>
      </c>
      <c r="BY28" s="2" t="s">
        <v>6</v>
      </c>
      <c r="BZ28" s="2">
        <v>95</v>
      </c>
      <c r="CA28" s="2">
        <v>50</v>
      </c>
      <c r="CB28" s="2" t="s">
        <v>6</v>
      </c>
      <c r="CC28" s="2"/>
      <c r="CD28" s="2"/>
      <c r="CE28" s="2">
        <v>0</v>
      </c>
      <c r="CF28" s="2">
        <v>0</v>
      </c>
      <c r="CG28" s="2">
        <v>0</v>
      </c>
      <c r="CH28" s="2"/>
      <c r="CI28" s="2"/>
      <c r="CJ28" s="2"/>
      <c r="CK28" s="2"/>
      <c r="CL28" s="2"/>
      <c r="CM28" s="2">
        <v>0</v>
      </c>
      <c r="CN28" s="2" t="s">
        <v>6</v>
      </c>
      <c r="CO28" s="2">
        <v>0</v>
      </c>
      <c r="CP28" s="2">
        <f t="shared" si="34"/>
        <v>773</v>
      </c>
      <c r="CQ28" s="2">
        <f t="shared" si="35"/>
        <v>0</v>
      </c>
      <c r="CR28" s="2">
        <f t="shared" si="36"/>
        <v>1935.75</v>
      </c>
      <c r="CS28" s="2">
        <f t="shared" si="37"/>
        <v>180.47</v>
      </c>
      <c r="CT28" s="2">
        <f t="shared" si="38"/>
        <v>36.909999999999997</v>
      </c>
      <c r="CU28" s="2">
        <f t="shared" si="39"/>
        <v>0</v>
      </c>
      <c r="CV28" s="2">
        <f t="shared" si="40"/>
        <v>4.6900000000000004</v>
      </c>
      <c r="CW28" s="2">
        <f t="shared" si="41"/>
        <v>13.26</v>
      </c>
      <c r="CX28" s="2">
        <f t="shared" si="42"/>
        <v>0</v>
      </c>
      <c r="CY28" s="2">
        <f>(((S28+(R28*IF(0,0,1)))*AT28)/100)</f>
        <v>80.75</v>
      </c>
      <c r="CZ28" s="2">
        <f>(((S28+(R28*IF(0,0,1)))*AU28)/100)</f>
        <v>42.5</v>
      </c>
      <c r="DA28" s="2"/>
      <c r="DB28" s="2"/>
      <c r="DC28" s="2" t="s">
        <v>6</v>
      </c>
      <c r="DD28" s="2" t="s">
        <v>6</v>
      </c>
      <c r="DE28" s="2" t="s">
        <v>6</v>
      </c>
      <c r="DF28" s="2" t="s">
        <v>6</v>
      </c>
      <c r="DG28" s="2" t="s">
        <v>6</v>
      </c>
      <c r="DH28" s="2" t="s">
        <v>6</v>
      </c>
      <c r="DI28" s="2" t="s">
        <v>6</v>
      </c>
      <c r="DJ28" s="2" t="s">
        <v>6</v>
      </c>
      <c r="DK28" s="2" t="s">
        <v>6</v>
      </c>
      <c r="DL28" s="2" t="s">
        <v>6</v>
      </c>
      <c r="DM28" s="2" t="s">
        <v>6</v>
      </c>
      <c r="DN28" s="2">
        <v>0</v>
      </c>
      <c r="DO28" s="2">
        <v>0</v>
      </c>
      <c r="DP28" s="2">
        <v>1</v>
      </c>
      <c r="DQ28" s="2">
        <v>1</v>
      </c>
      <c r="DR28" s="2"/>
      <c r="DS28" s="2"/>
      <c r="DT28" s="2"/>
      <c r="DU28" s="2">
        <v>1007</v>
      </c>
      <c r="DV28" s="2" t="s">
        <v>18</v>
      </c>
      <c r="DW28" s="2" t="s">
        <v>18</v>
      </c>
      <c r="DX28" s="2">
        <v>1000</v>
      </c>
      <c r="DY28" s="2"/>
      <c r="DZ28" s="2" t="s">
        <v>6</v>
      </c>
      <c r="EA28" s="2" t="s">
        <v>6</v>
      </c>
      <c r="EB28" s="2" t="s">
        <v>6</v>
      </c>
      <c r="EC28" s="2" t="s">
        <v>6</v>
      </c>
      <c r="ED28" s="2"/>
      <c r="EE28" s="2">
        <v>59353070</v>
      </c>
      <c r="EF28" s="2">
        <v>1</v>
      </c>
      <c r="EG28" s="2" t="s">
        <v>20</v>
      </c>
      <c r="EH28" s="2">
        <v>0</v>
      </c>
      <c r="EI28" s="2" t="s">
        <v>6</v>
      </c>
      <c r="EJ28" s="2">
        <v>1</v>
      </c>
      <c r="EK28" s="2">
        <v>1001</v>
      </c>
      <c r="EL28" s="2" t="s">
        <v>21</v>
      </c>
      <c r="EM28" s="2" t="s">
        <v>22</v>
      </c>
      <c r="EN28" s="2"/>
      <c r="EO28" s="2" t="s">
        <v>6</v>
      </c>
      <c r="EP28" s="2"/>
      <c r="EQ28" s="2">
        <v>131072</v>
      </c>
      <c r="ER28" s="2">
        <v>1972.66</v>
      </c>
      <c r="ES28" s="2">
        <v>0</v>
      </c>
      <c r="ET28" s="2">
        <v>1935.75</v>
      </c>
      <c r="EU28" s="2">
        <v>180.47</v>
      </c>
      <c r="EV28" s="2">
        <v>36.909999999999997</v>
      </c>
      <c r="EW28" s="2">
        <v>4.6900000000000004</v>
      </c>
      <c r="EX28" s="2">
        <v>13.26</v>
      </c>
      <c r="EY28" s="2">
        <v>0</v>
      </c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>
        <v>0</v>
      </c>
      <c r="FR28" s="2">
        <f t="shared" si="43"/>
        <v>0</v>
      </c>
      <c r="FS28" s="2">
        <v>0</v>
      </c>
      <c r="FT28" s="2"/>
      <c r="FU28" s="2"/>
      <c r="FV28" s="2"/>
      <c r="FW28" s="2"/>
      <c r="FX28" s="2">
        <v>95</v>
      </c>
      <c r="FY28" s="2">
        <v>50</v>
      </c>
      <c r="FZ28" s="2"/>
      <c r="GA28" s="2" t="s">
        <v>6</v>
      </c>
      <c r="GB28" s="2"/>
      <c r="GC28" s="2"/>
      <c r="GD28" s="2">
        <v>1</v>
      </c>
      <c r="GE28" s="2"/>
      <c r="GF28" s="2">
        <v>993761030</v>
      </c>
      <c r="GG28" s="2">
        <v>2</v>
      </c>
      <c r="GH28" s="2">
        <v>1</v>
      </c>
      <c r="GI28" s="2">
        <v>-2</v>
      </c>
      <c r="GJ28" s="2">
        <v>0</v>
      </c>
      <c r="GK28" s="2">
        <v>0</v>
      </c>
      <c r="GL28" s="2">
        <f t="shared" si="44"/>
        <v>0</v>
      </c>
      <c r="GM28" s="2">
        <f t="shared" si="45"/>
        <v>897</v>
      </c>
      <c r="GN28" s="2">
        <f t="shared" si="46"/>
        <v>897</v>
      </c>
      <c r="GO28" s="2">
        <f t="shared" si="47"/>
        <v>0</v>
      </c>
      <c r="GP28" s="2">
        <f t="shared" si="48"/>
        <v>0</v>
      </c>
      <c r="GQ28" s="2"/>
      <c r="GR28" s="2">
        <v>0</v>
      </c>
      <c r="GS28" s="2">
        <v>3</v>
      </c>
      <c r="GT28" s="2">
        <v>0</v>
      </c>
      <c r="GU28" s="2" t="s">
        <v>6</v>
      </c>
      <c r="GV28" s="2">
        <f t="shared" si="49"/>
        <v>0</v>
      </c>
      <c r="GW28" s="2">
        <v>1</v>
      </c>
      <c r="GX28" s="2">
        <f t="shared" si="50"/>
        <v>0</v>
      </c>
      <c r="GY28" s="2"/>
      <c r="GZ28" s="2"/>
      <c r="HA28" s="2">
        <v>0</v>
      </c>
      <c r="HB28" s="2">
        <v>0</v>
      </c>
      <c r="HC28" s="2">
        <f t="shared" si="51"/>
        <v>0</v>
      </c>
      <c r="HD28" s="2"/>
      <c r="HE28" s="2" t="s">
        <v>6</v>
      </c>
      <c r="HF28" s="2" t="s">
        <v>6</v>
      </c>
      <c r="HG28" s="2"/>
      <c r="HH28" s="2"/>
      <c r="HI28" s="2"/>
      <c r="HJ28" s="2"/>
      <c r="HK28" s="2"/>
      <c r="HL28" s="2"/>
      <c r="HM28" s="2" t="s">
        <v>6</v>
      </c>
      <c r="HN28" s="2" t="s">
        <v>6</v>
      </c>
      <c r="HO28" s="2" t="s">
        <v>6</v>
      </c>
      <c r="HP28" s="2" t="s">
        <v>6</v>
      </c>
      <c r="HQ28" s="2" t="s">
        <v>6</v>
      </c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>
        <v>-1</v>
      </c>
      <c r="IG28" s="2"/>
      <c r="IH28" s="2"/>
      <c r="II28" s="2"/>
      <c r="IJ28" s="2"/>
      <c r="IK28" s="2">
        <v>0</v>
      </c>
      <c r="IL28" s="2"/>
      <c r="IM28" s="2"/>
      <c r="IN28" s="2"/>
      <c r="IO28" s="2"/>
      <c r="IP28" s="2"/>
      <c r="IQ28" s="2"/>
      <c r="IR28" s="2"/>
      <c r="IS28" s="2"/>
      <c r="IT28" s="2"/>
      <c r="IU28" s="2"/>
    </row>
    <row r="29" spans="1:255" x14ac:dyDescent="0.2">
      <c r="A29">
        <v>17</v>
      </c>
      <c r="B29">
        <v>1</v>
      </c>
      <c r="C29">
        <f>ROW(SmtRes!A16)</f>
        <v>16</v>
      </c>
      <c r="D29">
        <f>ROW(EtalonRes!A18)</f>
        <v>18</v>
      </c>
      <c r="E29" t="s">
        <v>27</v>
      </c>
      <c r="F29" t="s">
        <v>28</v>
      </c>
      <c r="G29" t="s">
        <v>29</v>
      </c>
      <c r="H29" t="s">
        <v>18</v>
      </c>
      <c r="I29">
        <f>'ВОР Планировка'!D14</f>
        <v>0.39200000000000002</v>
      </c>
      <c r="J29">
        <v>0</v>
      </c>
      <c r="K29">
        <f>ROUND(I25,9)</f>
        <v>0.39200000000000002</v>
      </c>
      <c r="O29" t="e">
        <f t="shared" si="14"/>
        <v>#REF!</v>
      </c>
      <c r="P29">
        <f t="shared" si="15"/>
        <v>0</v>
      </c>
      <c r="Q29" t="e">
        <f t="shared" si="16"/>
        <v>#REF!</v>
      </c>
      <c r="R29" t="e">
        <f t="shared" si="17"/>
        <v>#REF!</v>
      </c>
      <c r="S29" t="e">
        <f t="shared" si="18"/>
        <v>#REF!</v>
      </c>
      <c r="T29">
        <f t="shared" si="19"/>
        <v>0</v>
      </c>
      <c r="U29" t="e">
        <f t="shared" si="20"/>
        <v>#REF!</v>
      </c>
      <c r="V29">
        <f t="shared" si="21"/>
        <v>5.1979199999999999</v>
      </c>
      <c r="W29">
        <f t="shared" si="22"/>
        <v>0</v>
      </c>
      <c r="X29" t="e">
        <f t="shared" si="23"/>
        <v>#REF!</v>
      </c>
      <c r="Y29" t="e">
        <f t="shared" si="24"/>
        <v>#REF!</v>
      </c>
      <c r="AA29">
        <v>74942386</v>
      </c>
      <c r="AB29" t="e">
        <f t="shared" si="25"/>
        <v>#REF!</v>
      </c>
      <c r="AC29">
        <f t="shared" si="26"/>
        <v>0</v>
      </c>
      <c r="AD29" t="e">
        <f t="shared" si="27"/>
        <v>#REF!</v>
      </c>
      <c r="AE29" t="e">
        <f t="shared" si="28"/>
        <v>#REF!</v>
      </c>
      <c r="AF29" t="e">
        <f t="shared" si="29"/>
        <v>#REF!</v>
      </c>
      <c r="AG29">
        <f t="shared" si="30"/>
        <v>0</v>
      </c>
      <c r="AH29" t="e">
        <f t="shared" si="31"/>
        <v>#REF!</v>
      </c>
      <c r="AI29">
        <f t="shared" si="32"/>
        <v>13.26</v>
      </c>
      <c r="AJ29">
        <f t="shared" si="33"/>
        <v>0</v>
      </c>
      <c r="AK29" t="e">
        <f>AL29+AM29+AO29</f>
        <v>#REF!</v>
      </c>
      <c r="AL29">
        <v>0</v>
      </c>
      <c r="AM29" s="18" t="e">
        <f>#REF!</f>
        <v>#REF!</v>
      </c>
      <c r="AN29" s="18" t="e">
        <f>#REF!</f>
        <v>#REF!</v>
      </c>
      <c r="AO29" s="18" t="e">
        <f>#REF!</f>
        <v>#REF!</v>
      </c>
      <c r="AP29">
        <v>0</v>
      </c>
      <c r="AQ29" t="e">
        <f>'ВОР Планировка'!#REF!</f>
        <v>#REF!</v>
      </c>
      <c r="AR29">
        <v>13.26</v>
      </c>
      <c r="AS29">
        <v>0</v>
      </c>
      <c r="AT29">
        <v>90</v>
      </c>
      <c r="AU29">
        <v>43</v>
      </c>
      <c r="AV29">
        <v>1</v>
      </c>
      <c r="AW29">
        <v>1</v>
      </c>
      <c r="AZ29">
        <v>1</v>
      </c>
      <c r="BA29" t="e">
        <f>#REF!</f>
        <v>#REF!</v>
      </c>
      <c r="BB29" t="e">
        <f>#REF!</f>
        <v>#REF!</v>
      </c>
      <c r="BC29">
        <v>7.56</v>
      </c>
      <c r="BD29" t="s">
        <v>6</v>
      </c>
      <c r="BE29" t="s">
        <v>6</v>
      </c>
      <c r="BF29" t="s">
        <v>6</v>
      </c>
      <c r="BG29" t="s">
        <v>6</v>
      </c>
      <c r="BH29">
        <v>0</v>
      </c>
      <c r="BI29">
        <v>1</v>
      </c>
      <c r="BJ29" t="s">
        <v>30</v>
      </c>
      <c r="BM29">
        <v>1001</v>
      </c>
      <c r="BN29">
        <v>0</v>
      </c>
      <c r="BO29" t="s">
        <v>28</v>
      </c>
      <c r="BP29">
        <v>1</v>
      </c>
      <c r="BQ29">
        <v>1</v>
      </c>
      <c r="BR29">
        <v>0</v>
      </c>
      <c r="BS29" t="e">
        <f>#REF!</f>
        <v>#REF!</v>
      </c>
      <c r="BT29">
        <v>1</v>
      </c>
      <c r="BU29">
        <v>1</v>
      </c>
      <c r="BV29">
        <v>1</v>
      </c>
      <c r="BW29">
        <v>1</v>
      </c>
      <c r="BX29">
        <v>1</v>
      </c>
      <c r="BY29" t="s">
        <v>6</v>
      </c>
      <c r="BZ29" t="e">
        <f>'ВОР Планировка'!#REF!</f>
        <v>#REF!</v>
      </c>
      <c r="CA29" t="e">
        <f>'ВОР Планировка'!#REF!</f>
        <v>#REF!</v>
      </c>
      <c r="CB29" t="s">
        <v>6</v>
      </c>
      <c r="CE29">
        <v>0</v>
      </c>
      <c r="CF29">
        <v>0</v>
      </c>
      <c r="CG29">
        <v>0</v>
      </c>
      <c r="CM29">
        <v>0</v>
      </c>
      <c r="CN29" t="s">
        <v>6</v>
      </c>
      <c r="CO29">
        <v>0</v>
      </c>
      <c r="CP29" t="e">
        <f t="shared" si="34"/>
        <v>#REF!</v>
      </c>
      <c r="CQ29">
        <f t="shared" si="35"/>
        <v>0</v>
      </c>
      <c r="CR29" t="e">
        <f t="shared" si="36"/>
        <v>#REF!</v>
      </c>
      <c r="CS29" t="e">
        <f t="shared" si="37"/>
        <v>#REF!</v>
      </c>
      <c r="CT29" t="e">
        <f t="shared" si="38"/>
        <v>#REF!</v>
      </c>
      <c r="CU29">
        <f t="shared" si="39"/>
        <v>0</v>
      </c>
      <c r="CV29" t="e">
        <f t="shared" si="40"/>
        <v>#REF!</v>
      </c>
      <c r="CW29">
        <f t="shared" si="41"/>
        <v>13.26</v>
      </c>
      <c r="CX29">
        <f t="shared" si="42"/>
        <v>0</v>
      </c>
      <c r="CY29" t="e">
        <f>(S29+R29)*(BZ29/100)</f>
        <v>#REF!</v>
      </c>
      <c r="CZ29" t="e">
        <f>(S29+R29)*(CA29/100)</f>
        <v>#REF!</v>
      </c>
      <c r="DC29" t="s">
        <v>6</v>
      </c>
      <c r="DD29" t="s">
        <v>6</v>
      </c>
      <c r="DE29" t="s">
        <v>6</v>
      </c>
      <c r="DF29" t="s">
        <v>6</v>
      </c>
      <c r="DG29" t="s">
        <v>6</v>
      </c>
      <c r="DH29" t="s">
        <v>6</v>
      </c>
      <c r="DI29" t="s">
        <v>6</v>
      </c>
      <c r="DJ29" t="s">
        <v>6</v>
      </c>
      <c r="DK29" t="s">
        <v>6</v>
      </c>
      <c r="DL29" t="s">
        <v>6</v>
      </c>
      <c r="DM29" t="s">
        <v>6</v>
      </c>
      <c r="DN29" t="e">
        <f>#REF!</f>
        <v>#REF!</v>
      </c>
      <c r="DO29" t="e">
        <f>#REF!</f>
        <v>#REF!</v>
      </c>
      <c r="DP29">
        <v>1</v>
      </c>
      <c r="DQ29">
        <v>1</v>
      </c>
      <c r="DU29">
        <v>1007</v>
      </c>
      <c r="DV29" t="s">
        <v>18</v>
      </c>
      <c r="DW29" t="str">
        <f>'ВОР Планировка'!C14</f>
        <v>1000 м3 грунта</v>
      </c>
      <c r="DX29">
        <v>1000</v>
      </c>
      <c r="DZ29" t="s">
        <v>6</v>
      </c>
      <c r="EA29" t="s">
        <v>6</v>
      </c>
      <c r="EB29" t="s">
        <v>6</v>
      </c>
      <c r="EC29" t="s">
        <v>6</v>
      </c>
      <c r="EE29">
        <v>59353070</v>
      </c>
      <c r="EF29">
        <v>1</v>
      </c>
      <c r="EG29" t="s">
        <v>20</v>
      </c>
      <c r="EH29">
        <v>0</v>
      </c>
      <c r="EI29" t="s">
        <v>6</v>
      </c>
      <c r="EJ29">
        <v>1</v>
      </c>
      <c r="EK29">
        <v>1001</v>
      </c>
      <c r="EL29" t="s">
        <v>21</v>
      </c>
      <c r="EM29" t="s">
        <v>22</v>
      </c>
      <c r="EO29" t="s">
        <v>6</v>
      </c>
      <c r="EQ29">
        <v>131072</v>
      </c>
      <c r="ER29" t="e">
        <f>ES29+ET29+EV29</f>
        <v>#REF!</v>
      </c>
      <c r="ES29">
        <v>0</v>
      </c>
      <c r="ET29" s="18" t="e">
        <f>#REF!</f>
        <v>#REF!</v>
      </c>
      <c r="EU29" s="18" t="e">
        <f>#REF!</f>
        <v>#REF!</v>
      </c>
      <c r="EV29" s="18" t="e">
        <f>#REF!</f>
        <v>#REF!</v>
      </c>
      <c r="EW29" t="e">
        <f>'ВОР Планировка'!#REF!</f>
        <v>#REF!</v>
      </c>
      <c r="EX29">
        <v>13.26</v>
      </c>
      <c r="EY29">
        <v>0</v>
      </c>
      <c r="FQ29">
        <v>0</v>
      </c>
      <c r="FR29">
        <f t="shared" si="43"/>
        <v>0</v>
      </c>
      <c r="FS29">
        <v>0</v>
      </c>
      <c r="FX29">
        <v>95</v>
      </c>
      <c r="FY29">
        <v>50</v>
      </c>
      <c r="GA29" t="s">
        <v>6</v>
      </c>
      <c r="GD29">
        <v>1</v>
      </c>
      <c r="GF29">
        <v>993761030</v>
      </c>
      <c r="GG29">
        <v>2</v>
      </c>
      <c r="GH29">
        <v>1</v>
      </c>
      <c r="GI29">
        <v>2</v>
      </c>
      <c r="GJ29">
        <v>0</v>
      </c>
      <c r="GK29">
        <v>0</v>
      </c>
      <c r="GL29">
        <f t="shared" si="44"/>
        <v>0</v>
      </c>
      <c r="GM29" t="e">
        <f t="shared" si="45"/>
        <v>#REF!</v>
      </c>
      <c r="GN29" t="e">
        <f t="shared" si="46"/>
        <v>#REF!</v>
      </c>
      <c r="GO29">
        <f t="shared" si="47"/>
        <v>0</v>
      </c>
      <c r="GP29">
        <f t="shared" si="48"/>
        <v>0</v>
      </c>
      <c r="GR29">
        <v>0</v>
      </c>
      <c r="GS29">
        <v>3</v>
      </c>
      <c r="GT29">
        <v>0</v>
      </c>
      <c r="GU29" t="s">
        <v>6</v>
      </c>
      <c r="GV29">
        <f t="shared" si="49"/>
        <v>0</v>
      </c>
      <c r="GW29">
        <v>1010.1</v>
      </c>
      <c r="GX29">
        <f t="shared" si="50"/>
        <v>0</v>
      </c>
      <c r="HA29">
        <v>0</v>
      </c>
      <c r="HB29">
        <v>0</v>
      </c>
      <c r="HC29">
        <f t="shared" si="51"/>
        <v>0</v>
      </c>
      <c r="HE29" t="s">
        <v>6</v>
      </c>
      <c r="HF29" t="s">
        <v>6</v>
      </c>
      <c r="HM29" t="s">
        <v>6</v>
      </c>
      <c r="HN29" t="s">
        <v>6</v>
      </c>
      <c r="HO29" t="s">
        <v>6</v>
      </c>
      <c r="HP29" t="s">
        <v>6</v>
      </c>
      <c r="HQ29" t="s">
        <v>6</v>
      </c>
      <c r="IF29">
        <v>-1</v>
      </c>
      <c r="IK29">
        <v>0</v>
      </c>
    </row>
    <row r="30" spans="1:255" x14ac:dyDescent="0.2">
      <c r="A30" s="2">
        <v>17</v>
      </c>
      <c r="B30" s="2">
        <v>1</v>
      </c>
      <c r="C30" s="2">
        <f>ROW(SmtRes!A17)</f>
        <v>17</v>
      </c>
      <c r="D30" s="2">
        <f>ROW(EtalonRes!A19)</f>
        <v>19</v>
      </c>
      <c r="E30" s="2" t="s">
        <v>31</v>
      </c>
      <c r="F30" s="2" t="s">
        <v>32</v>
      </c>
      <c r="G30" s="2" t="s">
        <v>33</v>
      </c>
      <c r="H30" s="2" t="s">
        <v>34</v>
      </c>
      <c r="I30" s="2">
        <f>'ВОР Планировка'!D15</f>
        <v>470.4</v>
      </c>
      <c r="J30" s="2">
        <v>0</v>
      </c>
      <c r="K30" s="2">
        <f>ROUND(I24*1200,9)</f>
        <v>470.4</v>
      </c>
      <c r="L30" s="2"/>
      <c r="M30" s="2"/>
      <c r="N30" s="2"/>
      <c r="O30" s="2">
        <f t="shared" si="14"/>
        <v>1402</v>
      </c>
      <c r="P30" s="2">
        <f t="shared" si="15"/>
        <v>0</v>
      </c>
      <c r="Q30" s="2">
        <f t="shared" si="16"/>
        <v>1402</v>
      </c>
      <c r="R30" s="2">
        <f t="shared" si="17"/>
        <v>0</v>
      </c>
      <c r="S30" s="2">
        <f t="shared" si="18"/>
        <v>0</v>
      </c>
      <c r="T30" s="2">
        <f t="shared" si="19"/>
        <v>0</v>
      </c>
      <c r="U30" s="2">
        <f t="shared" si="20"/>
        <v>0</v>
      </c>
      <c r="V30" s="2">
        <f t="shared" si="21"/>
        <v>0</v>
      </c>
      <c r="W30" s="2">
        <f t="shared" si="22"/>
        <v>0</v>
      </c>
      <c r="X30" s="2">
        <f t="shared" si="23"/>
        <v>0</v>
      </c>
      <c r="Y30" s="2">
        <f t="shared" si="24"/>
        <v>0</v>
      </c>
      <c r="Z30" s="2"/>
      <c r="AA30" s="2">
        <v>74942385</v>
      </c>
      <c r="AB30" s="2">
        <f t="shared" si="25"/>
        <v>2.98</v>
      </c>
      <c r="AC30" s="2">
        <f t="shared" si="26"/>
        <v>0</v>
      </c>
      <c r="AD30" s="2">
        <f t="shared" si="27"/>
        <v>2.98</v>
      </c>
      <c r="AE30" s="2">
        <f t="shared" si="28"/>
        <v>0</v>
      </c>
      <c r="AF30" s="2">
        <f t="shared" si="29"/>
        <v>0</v>
      </c>
      <c r="AG30" s="2">
        <f t="shared" si="30"/>
        <v>0</v>
      </c>
      <c r="AH30" s="2">
        <f t="shared" si="31"/>
        <v>0</v>
      </c>
      <c r="AI30" s="2">
        <f t="shared" si="32"/>
        <v>0</v>
      </c>
      <c r="AJ30" s="2">
        <f t="shared" si="33"/>
        <v>0</v>
      </c>
      <c r="AK30" s="2">
        <v>2.98</v>
      </c>
      <c r="AL30" s="2">
        <v>0</v>
      </c>
      <c r="AM30" s="2">
        <v>2.98</v>
      </c>
      <c r="AN30" s="2">
        <v>0</v>
      </c>
      <c r="AO30" s="2">
        <v>0</v>
      </c>
      <c r="AP30" s="2">
        <v>0</v>
      </c>
      <c r="AQ30" s="2">
        <v>0</v>
      </c>
      <c r="AR30" s="2">
        <v>0</v>
      </c>
      <c r="AS30" s="2">
        <v>0</v>
      </c>
      <c r="AT30" s="2">
        <v>0</v>
      </c>
      <c r="AU30" s="2">
        <v>0</v>
      </c>
      <c r="AV30" s="2">
        <v>1</v>
      </c>
      <c r="AW30" s="2">
        <v>1</v>
      </c>
      <c r="AX30" s="2"/>
      <c r="AY30" s="2"/>
      <c r="AZ30" s="2">
        <v>1</v>
      </c>
      <c r="BA30" s="2">
        <v>1</v>
      </c>
      <c r="BB30" s="2">
        <v>1</v>
      </c>
      <c r="BC30" s="2">
        <v>1</v>
      </c>
      <c r="BD30" s="2" t="s">
        <v>6</v>
      </c>
      <c r="BE30" s="2" t="s">
        <v>6</v>
      </c>
      <c r="BF30" s="2" t="s">
        <v>6</v>
      </c>
      <c r="BG30" s="2" t="s">
        <v>6</v>
      </c>
      <c r="BH30" s="2">
        <v>0</v>
      </c>
      <c r="BI30" s="2">
        <v>1</v>
      </c>
      <c r="BJ30" s="2" t="s">
        <v>35</v>
      </c>
      <c r="BK30" s="2"/>
      <c r="BL30" s="2"/>
      <c r="BM30" s="2">
        <v>700005</v>
      </c>
      <c r="BN30" s="2">
        <v>0</v>
      </c>
      <c r="BO30" s="2" t="s">
        <v>6</v>
      </c>
      <c r="BP30" s="2">
        <v>0</v>
      </c>
      <c r="BQ30" s="2">
        <v>43</v>
      </c>
      <c r="BR30" s="2">
        <v>0</v>
      </c>
      <c r="BS30" s="2">
        <v>1</v>
      </c>
      <c r="BT30" s="2">
        <v>1</v>
      </c>
      <c r="BU30" s="2">
        <v>1</v>
      </c>
      <c r="BV30" s="2">
        <v>1</v>
      </c>
      <c r="BW30" s="2">
        <v>1</v>
      </c>
      <c r="BX30" s="2">
        <v>1</v>
      </c>
      <c r="BY30" s="2" t="s">
        <v>6</v>
      </c>
      <c r="BZ30" s="2">
        <v>0</v>
      </c>
      <c r="CA30" s="2">
        <v>0</v>
      </c>
      <c r="CB30" s="2" t="s">
        <v>6</v>
      </c>
      <c r="CC30" s="2"/>
      <c r="CD30" s="2"/>
      <c r="CE30" s="2">
        <v>0</v>
      </c>
      <c r="CF30" s="2">
        <v>0</v>
      </c>
      <c r="CG30" s="2">
        <v>0</v>
      </c>
      <c r="CH30" s="2"/>
      <c r="CI30" s="2"/>
      <c r="CJ30" s="2"/>
      <c r="CK30" s="2"/>
      <c r="CL30" s="2"/>
      <c r="CM30" s="2">
        <v>0</v>
      </c>
      <c r="CN30" s="2" t="s">
        <v>6</v>
      </c>
      <c r="CO30" s="2">
        <v>0</v>
      </c>
      <c r="CP30" s="2">
        <f t="shared" si="34"/>
        <v>1402</v>
      </c>
      <c r="CQ30" s="2">
        <f t="shared" si="35"/>
        <v>0</v>
      </c>
      <c r="CR30" s="2">
        <f t="shared" si="36"/>
        <v>2.98</v>
      </c>
      <c r="CS30" s="2">
        <f t="shared" si="37"/>
        <v>0</v>
      </c>
      <c r="CT30" s="2">
        <f t="shared" si="38"/>
        <v>0</v>
      </c>
      <c r="CU30" s="2">
        <f t="shared" si="39"/>
        <v>0</v>
      </c>
      <c r="CV30" s="2">
        <f t="shared" si="40"/>
        <v>0</v>
      </c>
      <c r="CW30" s="2">
        <f t="shared" si="41"/>
        <v>0</v>
      </c>
      <c r="CX30" s="2">
        <f t="shared" si="42"/>
        <v>0</v>
      </c>
      <c r="CY30" s="2">
        <f>(((S30+(R30*IF(0,0,1)))*AT30)/100)</f>
        <v>0</v>
      </c>
      <c r="CZ30" s="2">
        <f>(((S30+(R30*IF(0,0,1)))*AU30)/100)</f>
        <v>0</v>
      </c>
      <c r="DA30" s="2"/>
      <c r="DB30" s="2"/>
      <c r="DC30" s="2" t="s">
        <v>6</v>
      </c>
      <c r="DD30" s="2" t="s">
        <v>6</v>
      </c>
      <c r="DE30" s="2" t="s">
        <v>6</v>
      </c>
      <c r="DF30" s="2" t="s">
        <v>6</v>
      </c>
      <c r="DG30" s="2" t="s">
        <v>6</v>
      </c>
      <c r="DH30" s="2" t="s">
        <v>6</v>
      </c>
      <c r="DI30" s="2" t="s">
        <v>6</v>
      </c>
      <c r="DJ30" s="2" t="s">
        <v>6</v>
      </c>
      <c r="DK30" s="2" t="s">
        <v>6</v>
      </c>
      <c r="DL30" s="2" t="s">
        <v>6</v>
      </c>
      <c r="DM30" s="2" t="s">
        <v>6</v>
      </c>
      <c r="DN30" s="2">
        <v>0</v>
      </c>
      <c r="DO30" s="2">
        <v>0</v>
      </c>
      <c r="DP30" s="2">
        <v>1</v>
      </c>
      <c r="DQ30" s="2">
        <v>1</v>
      </c>
      <c r="DR30" s="2"/>
      <c r="DS30" s="2"/>
      <c r="DT30" s="2"/>
      <c r="DU30" s="2">
        <v>1013</v>
      </c>
      <c r="DV30" s="2" t="s">
        <v>34</v>
      </c>
      <c r="DW30" s="2" t="s">
        <v>34</v>
      </c>
      <c r="DX30" s="2">
        <v>1</v>
      </c>
      <c r="DY30" s="2"/>
      <c r="DZ30" s="2" t="s">
        <v>6</v>
      </c>
      <c r="EA30" s="2" t="s">
        <v>6</v>
      </c>
      <c r="EB30" s="2" t="s">
        <v>6</v>
      </c>
      <c r="EC30" s="2" t="s">
        <v>6</v>
      </c>
      <c r="ED30" s="2"/>
      <c r="EE30" s="2">
        <v>59353292</v>
      </c>
      <c r="EF30" s="2">
        <v>43</v>
      </c>
      <c r="EG30" s="2" t="s">
        <v>36</v>
      </c>
      <c r="EH30" s="2">
        <v>0</v>
      </c>
      <c r="EI30" s="2" t="s">
        <v>6</v>
      </c>
      <c r="EJ30" s="2">
        <v>1</v>
      </c>
      <c r="EK30" s="2">
        <v>700005</v>
      </c>
      <c r="EL30" s="2" t="s">
        <v>37</v>
      </c>
      <c r="EM30" s="2" t="s">
        <v>38</v>
      </c>
      <c r="EN30" s="2"/>
      <c r="EO30" s="2" t="s">
        <v>6</v>
      </c>
      <c r="EP30" s="2"/>
      <c r="EQ30" s="2">
        <v>131072</v>
      </c>
      <c r="ER30" s="2">
        <v>2.98</v>
      </c>
      <c r="ES30" s="2">
        <v>0</v>
      </c>
      <c r="ET30" s="2">
        <v>2.98</v>
      </c>
      <c r="EU30" s="2">
        <v>0</v>
      </c>
      <c r="EV30" s="2">
        <v>0</v>
      </c>
      <c r="EW30" s="2">
        <v>0</v>
      </c>
      <c r="EX30" s="2">
        <v>0</v>
      </c>
      <c r="EY30" s="2">
        <v>0</v>
      </c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>
        <v>0</v>
      </c>
      <c r="FR30" s="2">
        <f t="shared" si="43"/>
        <v>0</v>
      </c>
      <c r="FS30" s="2">
        <v>0</v>
      </c>
      <c r="FT30" s="2"/>
      <c r="FU30" s="2"/>
      <c r="FV30" s="2"/>
      <c r="FW30" s="2"/>
      <c r="FX30" s="2">
        <v>0</v>
      </c>
      <c r="FY30" s="2">
        <v>0</v>
      </c>
      <c r="FZ30" s="2"/>
      <c r="GA30" s="2" t="s">
        <v>6</v>
      </c>
      <c r="GB30" s="2"/>
      <c r="GC30" s="2"/>
      <c r="GD30" s="2">
        <v>1</v>
      </c>
      <c r="GE30" s="2"/>
      <c r="GF30" s="2">
        <v>-1610609934</v>
      </c>
      <c r="GG30" s="2">
        <v>2</v>
      </c>
      <c r="GH30" s="2">
        <v>1</v>
      </c>
      <c r="GI30" s="2">
        <v>-2</v>
      </c>
      <c r="GJ30" s="2">
        <v>0</v>
      </c>
      <c r="GK30" s="2">
        <v>0</v>
      </c>
      <c r="GL30" s="2">
        <f t="shared" si="44"/>
        <v>0</v>
      </c>
      <c r="GM30" s="2">
        <f t="shared" si="45"/>
        <v>1402</v>
      </c>
      <c r="GN30" s="2">
        <f t="shared" si="46"/>
        <v>1402</v>
      </c>
      <c r="GO30" s="2">
        <f t="shared" si="47"/>
        <v>0</v>
      </c>
      <c r="GP30" s="2">
        <f t="shared" si="48"/>
        <v>0</v>
      </c>
      <c r="GQ30" s="2"/>
      <c r="GR30" s="2">
        <v>0</v>
      </c>
      <c r="GS30" s="2">
        <v>3</v>
      </c>
      <c r="GT30" s="2">
        <v>0</v>
      </c>
      <c r="GU30" s="2" t="s">
        <v>6</v>
      </c>
      <c r="GV30" s="2">
        <f t="shared" si="49"/>
        <v>0</v>
      </c>
      <c r="GW30" s="2">
        <v>1</v>
      </c>
      <c r="GX30" s="2">
        <f t="shared" si="50"/>
        <v>0</v>
      </c>
      <c r="GY30" s="2"/>
      <c r="GZ30" s="2"/>
      <c r="HA30" s="2">
        <v>0</v>
      </c>
      <c r="HB30" s="2">
        <v>0</v>
      </c>
      <c r="HC30" s="2">
        <f t="shared" si="51"/>
        <v>0</v>
      </c>
      <c r="HD30" s="2">
        <f>GM30</f>
        <v>1402</v>
      </c>
      <c r="HE30" s="2" t="s">
        <v>6</v>
      </c>
      <c r="HF30" s="2" t="s">
        <v>6</v>
      </c>
      <c r="HG30" s="2"/>
      <c r="HH30" s="2"/>
      <c r="HI30" s="2"/>
      <c r="HJ30" s="2"/>
      <c r="HK30" s="2"/>
      <c r="HL30" s="2"/>
      <c r="HM30" s="2" t="s">
        <v>6</v>
      </c>
      <c r="HN30" s="2" t="s">
        <v>6</v>
      </c>
      <c r="HO30" s="2" t="s">
        <v>6</v>
      </c>
      <c r="HP30" s="2" t="s">
        <v>6</v>
      </c>
      <c r="HQ30" s="2" t="s">
        <v>6</v>
      </c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>
        <v>-1</v>
      </c>
      <c r="IG30" s="2"/>
      <c r="IH30" s="2"/>
      <c r="II30" s="2"/>
      <c r="IJ30" s="2"/>
      <c r="IK30" s="2">
        <v>0</v>
      </c>
      <c r="IL30" s="2" t="s">
        <v>210</v>
      </c>
      <c r="IM30" s="2">
        <v>470.4</v>
      </c>
      <c r="IN30" s="2"/>
      <c r="IO30" s="2"/>
      <c r="IP30" s="2"/>
      <c r="IQ30" s="2"/>
      <c r="IR30" s="2"/>
      <c r="IS30" s="2"/>
      <c r="IT30" s="2"/>
      <c r="IU30" s="2"/>
    </row>
    <row r="31" spans="1:255" x14ac:dyDescent="0.2">
      <c r="A31">
        <v>17</v>
      </c>
      <c r="B31">
        <v>1</v>
      </c>
      <c r="C31">
        <f>ROW(SmtRes!A18)</f>
        <v>18</v>
      </c>
      <c r="D31">
        <f>ROW(EtalonRes!A20)</f>
        <v>20</v>
      </c>
      <c r="E31" t="s">
        <v>31</v>
      </c>
      <c r="F31" t="s">
        <v>32</v>
      </c>
      <c r="G31" t="s">
        <v>33</v>
      </c>
      <c r="H31" t="s">
        <v>34</v>
      </c>
      <c r="I31">
        <f>'ВОР Планировка'!D15</f>
        <v>470.4</v>
      </c>
      <c r="J31">
        <v>0</v>
      </c>
      <c r="K31">
        <f>ROUND(I25*1200,9)</f>
        <v>470.4</v>
      </c>
      <c r="O31" t="e">
        <f t="shared" si="14"/>
        <v>#REF!</v>
      </c>
      <c r="P31">
        <f t="shared" si="15"/>
        <v>0</v>
      </c>
      <c r="Q31" t="e">
        <f t="shared" si="16"/>
        <v>#REF!</v>
      </c>
      <c r="R31">
        <f t="shared" si="17"/>
        <v>0</v>
      </c>
      <c r="S31">
        <f t="shared" si="18"/>
        <v>0</v>
      </c>
      <c r="T31">
        <f t="shared" si="19"/>
        <v>0</v>
      </c>
      <c r="U31">
        <f t="shared" si="20"/>
        <v>0</v>
      </c>
      <c r="V31">
        <f t="shared" si="21"/>
        <v>0</v>
      </c>
      <c r="W31">
        <f t="shared" si="22"/>
        <v>0</v>
      </c>
      <c r="X31">
        <f t="shared" si="23"/>
        <v>0</v>
      </c>
      <c r="Y31">
        <f t="shared" si="24"/>
        <v>0</v>
      </c>
      <c r="AA31">
        <v>74942386</v>
      </c>
      <c r="AB31" t="e">
        <f t="shared" si="25"/>
        <v>#REF!</v>
      </c>
      <c r="AC31">
        <f t="shared" si="26"/>
        <v>0</v>
      </c>
      <c r="AD31" t="e">
        <f t="shared" si="27"/>
        <v>#REF!</v>
      </c>
      <c r="AE31">
        <f t="shared" si="28"/>
        <v>0</v>
      </c>
      <c r="AF31">
        <f t="shared" si="29"/>
        <v>0</v>
      </c>
      <c r="AG31">
        <f t="shared" si="30"/>
        <v>0</v>
      </c>
      <c r="AH31">
        <f t="shared" si="31"/>
        <v>0</v>
      </c>
      <c r="AI31">
        <f t="shared" si="32"/>
        <v>0</v>
      </c>
      <c r="AJ31">
        <f t="shared" si="33"/>
        <v>0</v>
      </c>
      <c r="AK31" t="e">
        <f>AL31+AM31+AO31</f>
        <v>#REF!</v>
      </c>
      <c r="AL31">
        <v>0</v>
      </c>
      <c r="AM31" s="18" t="e">
        <f>#REF!</f>
        <v>#REF!</v>
      </c>
      <c r="AN31">
        <v>0</v>
      </c>
      <c r="AO31">
        <v>0</v>
      </c>
      <c r="AP31">
        <v>0</v>
      </c>
      <c r="AQ31">
        <v>0</v>
      </c>
      <c r="AR31">
        <v>0</v>
      </c>
      <c r="AS31">
        <v>0</v>
      </c>
      <c r="AT31">
        <v>0</v>
      </c>
      <c r="AU31">
        <v>0</v>
      </c>
      <c r="AV31">
        <v>1</v>
      </c>
      <c r="AW31">
        <v>1</v>
      </c>
      <c r="AZ31">
        <v>1</v>
      </c>
      <c r="BA31">
        <v>1</v>
      </c>
      <c r="BB31" t="e">
        <f>#REF!</f>
        <v>#REF!</v>
      </c>
      <c r="BC31">
        <v>1</v>
      </c>
      <c r="BD31" t="s">
        <v>6</v>
      </c>
      <c r="BE31" t="s">
        <v>6</v>
      </c>
      <c r="BF31" t="s">
        <v>6</v>
      </c>
      <c r="BG31" t="s">
        <v>6</v>
      </c>
      <c r="BH31">
        <v>0</v>
      </c>
      <c r="BI31">
        <v>1</v>
      </c>
      <c r="BJ31" t="s">
        <v>35</v>
      </c>
      <c r="BM31">
        <v>700005</v>
      </c>
      <c r="BN31">
        <v>0</v>
      </c>
      <c r="BO31" t="s">
        <v>32</v>
      </c>
      <c r="BP31">
        <v>1</v>
      </c>
      <c r="BQ31">
        <v>43</v>
      </c>
      <c r="BR31">
        <v>0</v>
      </c>
      <c r="BS31">
        <v>19.8</v>
      </c>
      <c r="BT31">
        <v>1</v>
      </c>
      <c r="BU31">
        <v>1</v>
      </c>
      <c r="BV31">
        <v>1</v>
      </c>
      <c r="BW31">
        <v>1</v>
      </c>
      <c r="BX31">
        <v>1</v>
      </c>
      <c r="BY31" t="s">
        <v>6</v>
      </c>
      <c r="BZ31">
        <v>0</v>
      </c>
      <c r="CA31">
        <v>0</v>
      </c>
      <c r="CB31" t="s">
        <v>6</v>
      </c>
      <c r="CE31">
        <v>0</v>
      </c>
      <c r="CF31">
        <v>0</v>
      </c>
      <c r="CG31">
        <v>0</v>
      </c>
      <c r="CM31">
        <v>0</v>
      </c>
      <c r="CN31" t="s">
        <v>6</v>
      </c>
      <c r="CO31">
        <v>0</v>
      </c>
      <c r="CP31" t="e">
        <f t="shared" si="34"/>
        <v>#REF!</v>
      </c>
      <c r="CQ31">
        <f t="shared" si="35"/>
        <v>0</v>
      </c>
      <c r="CR31" t="e">
        <f t="shared" si="36"/>
        <v>#REF!</v>
      </c>
      <c r="CS31">
        <f t="shared" si="37"/>
        <v>0</v>
      </c>
      <c r="CT31">
        <f t="shared" si="38"/>
        <v>0</v>
      </c>
      <c r="CU31">
        <f t="shared" si="39"/>
        <v>0</v>
      </c>
      <c r="CV31">
        <f t="shared" si="40"/>
        <v>0</v>
      </c>
      <c r="CW31">
        <f t="shared" si="41"/>
        <v>0</v>
      </c>
      <c r="CX31">
        <f t="shared" si="42"/>
        <v>0</v>
      </c>
      <c r="CY31">
        <f>(S31+R31)*(BZ31/100)</f>
        <v>0</v>
      </c>
      <c r="CZ31">
        <f>(S31+R31)*(CA31/100)</f>
        <v>0</v>
      </c>
      <c r="DC31" t="s">
        <v>6</v>
      </c>
      <c r="DD31" t="s">
        <v>6</v>
      </c>
      <c r="DE31" t="s">
        <v>6</v>
      </c>
      <c r="DF31" t="s">
        <v>6</v>
      </c>
      <c r="DG31" t="s">
        <v>6</v>
      </c>
      <c r="DH31" t="s">
        <v>6</v>
      </c>
      <c r="DI31" t="s">
        <v>6</v>
      </c>
      <c r="DJ31" t="s">
        <v>6</v>
      </c>
      <c r="DK31" t="s">
        <v>6</v>
      </c>
      <c r="DL31" t="s">
        <v>6</v>
      </c>
      <c r="DM31" t="s">
        <v>6</v>
      </c>
      <c r="DN31">
        <v>0</v>
      </c>
      <c r="DO31">
        <v>0</v>
      </c>
      <c r="DP31">
        <v>1</v>
      </c>
      <c r="DQ31">
        <v>1</v>
      </c>
      <c r="DU31">
        <v>1013</v>
      </c>
      <c r="DV31" t="s">
        <v>34</v>
      </c>
      <c r="DW31" t="str">
        <f>'ВОР Планировка'!C15</f>
        <v>1 Т ГРУЗА</v>
      </c>
      <c r="DX31">
        <v>1</v>
      </c>
      <c r="DZ31" t="s">
        <v>6</v>
      </c>
      <c r="EA31" t="s">
        <v>6</v>
      </c>
      <c r="EB31" t="s">
        <v>6</v>
      </c>
      <c r="EC31" t="s">
        <v>6</v>
      </c>
      <c r="EE31">
        <v>59353292</v>
      </c>
      <c r="EF31">
        <v>43</v>
      </c>
      <c r="EG31" t="s">
        <v>36</v>
      </c>
      <c r="EH31">
        <v>0</v>
      </c>
      <c r="EI31" t="s">
        <v>6</v>
      </c>
      <c r="EJ31">
        <v>1</v>
      </c>
      <c r="EK31">
        <v>700005</v>
      </c>
      <c r="EL31" t="s">
        <v>37</v>
      </c>
      <c r="EM31" t="s">
        <v>38</v>
      </c>
      <c r="EO31" t="s">
        <v>6</v>
      </c>
      <c r="EQ31">
        <v>131072</v>
      </c>
      <c r="ER31" t="e">
        <f>ES31+ET31+EV31</f>
        <v>#REF!</v>
      </c>
      <c r="ES31">
        <v>0</v>
      </c>
      <c r="ET31" s="18" t="e">
        <f>#REF!</f>
        <v>#REF!</v>
      </c>
      <c r="EU31">
        <v>0</v>
      </c>
      <c r="EV31">
        <v>0</v>
      </c>
      <c r="EW31">
        <v>0</v>
      </c>
      <c r="EX31">
        <v>0</v>
      </c>
      <c r="EY31">
        <v>0</v>
      </c>
      <c r="FQ31">
        <v>0</v>
      </c>
      <c r="FR31">
        <f t="shared" si="43"/>
        <v>0</v>
      </c>
      <c r="FS31">
        <v>0</v>
      </c>
      <c r="FX31">
        <v>0</v>
      </c>
      <c r="FY31">
        <v>0</v>
      </c>
      <c r="GA31" t="s">
        <v>6</v>
      </c>
      <c r="GD31">
        <v>1</v>
      </c>
      <c r="GF31">
        <v>-1610609934</v>
      </c>
      <c r="GG31">
        <v>2</v>
      </c>
      <c r="GH31">
        <v>1</v>
      </c>
      <c r="GI31">
        <v>3</v>
      </c>
      <c r="GJ31">
        <v>0</v>
      </c>
      <c r="GK31">
        <v>0</v>
      </c>
      <c r="GL31">
        <f t="shared" si="44"/>
        <v>0</v>
      </c>
      <c r="GM31" t="e">
        <f t="shared" si="45"/>
        <v>#REF!</v>
      </c>
      <c r="GN31" t="e">
        <f t="shared" si="46"/>
        <v>#REF!</v>
      </c>
      <c r="GO31">
        <f t="shared" si="47"/>
        <v>0</v>
      </c>
      <c r="GP31">
        <f t="shared" si="48"/>
        <v>0</v>
      </c>
      <c r="GR31">
        <v>0</v>
      </c>
      <c r="GS31">
        <v>3</v>
      </c>
      <c r="GT31">
        <v>0</v>
      </c>
      <c r="GU31" t="s">
        <v>6</v>
      </c>
      <c r="GV31">
        <f t="shared" si="49"/>
        <v>0</v>
      </c>
      <c r="GW31">
        <v>1018</v>
      </c>
      <c r="GX31">
        <f t="shared" si="50"/>
        <v>0</v>
      </c>
      <c r="HA31">
        <v>0</v>
      </c>
      <c r="HB31">
        <v>0</v>
      </c>
      <c r="HC31">
        <f t="shared" si="51"/>
        <v>0</v>
      </c>
      <c r="HD31" t="e">
        <f>GM31</f>
        <v>#REF!</v>
      </c>
      <c r="HE31" t="s">
        <v>6</v>
      </c>
      <c r="HF31" t="s">
        <v>6</v>
      </c>
      <c r="HM31" t="s">
        <v>6</v>
      </c>
      <c r="HN31" t="s">
        <v>6</v>
      </c>
      <c r="HO31" t="s">
        <v>6</v>
      </c>
      <c r="HP31" t="s">
        <v>6</v>
      </c>
      <c r="HQ31" t="s">
        <v>6</v>
      </c>
      <c r="IF31">
        <v>-1</v>
      </c>
      <c r="IK31">
        <v>0</v>
      </c>
      <c r="IL31" t="s">
        <v>210</v>
      </c>
      <c r="IM31">
        <v>470.4</v>
      </c>
    </row>
    <row r="32" spans="1:255" x14ac:dyDescent="0.2">
      <c r="A32" s="2">
        <v>17</v>
      </c>
      <c r="B32" s="2">
        <v>1</v>
      </c>
      <c r="C32" s="2">
        <f>ROW(SmtRes!A22)</f>
        <v>22</v>
      </c>
      <c r="D32" s="2">
        <f>ROW(EtalonRes!A25)</f>
        <v>25</v>
      </c>
      <c r="E32" s="2" t="s">
        <v>39</v>
      </c>
      <c r="F32" s="2" t="s">
        <v>40</v>
      </c>
      <c r="G32" s="2" t="s">
        <v>41</v>
      </c>
      <c r="H32" s="2" t="s">
        <v>18</v>
      </c>
      <c r="I32" s="2">
        <f>'ВОР Планировка'!D16</f>
        <v>0.39200000000000002</v>
      </c>
      <c r="J32" s="2">
        <v>0</v>
      </c>
      <c r="K32" s="2">
        <f>ROUND(I24,9)</f>
        <v>0.39200000000000002</v>
      </c>
      <c r="L32" s="2"/>
      <c r="M32" s="2"/>
      <c r="N32" s="2"/>
      <c r="O32" s="2">
        <f t="shared" si="14"/>
        <v>126</v>
      </c>
      <c r="P32" s="2">
        <f t="shared" si="15"/>
        <v>0</v>
      </c>
      <c r="Q32" s="2">
        <f t="shared" si="16"/>
        <v>117</v>
      </c>
      <c r="R32" s="2">
        <f t="shared" si="17"/>
        <v>17</v>
      </c>
      <c r="S32" s="2">
        <f t="shared" si="18"/>
        <v>9</v>
      </c>
      <c r="T32" s="2">
        <f t="shared" si="19"/>
        <v>0</v>
      </c>
      <c r="U32" s="2">
        <f t="shared" si="20"/>
        <v>1.1720800000000002</v>
      </c>
      <c r="V32" s="2">
        <f t="shared" si="21"/>
        <v>1.2779199999999999</v>
      </c>
      <c r="W32" s="2">
        <f t="shared" si="22"/>
        <v>0</v>
      </c>
      <c r="X32" s="2">
        <f t="shared" si="23"/>
        <v>25</v>
      </c>
      <c r="Y32" s="2">
        <f t="shared" si="24"/>
        <v>13</v>
      </c>
      <c r="Z32" s="2"/>
      <c r="AA32" s="2">
        <v>74942385</v>
      </c>
      <c r="AB32" s="2">
        <f t="shared" si="25"/>
        <v>321.08</v>
      </c>
      <c r="AC32" s="2">
        <f>ROUND((ES32+(SUM(SmtRes!BC19:'SmtRes'!BC22)+SUM(EtalonRes!AL21:'EtalonRes'!AL25))),2)</f>
        <v>0</v>
      </c>
      <c r="AD32" s="2">
        <f t="shared" si="27"/>
        <v>297.55</v>
      </c>
      <c r="AE32" s="2">
        <f t="shared" si="28"/>
        <v>44.37</v>
      </c>
      <c r="AF32" s="2">
        <f t="shared" si="29"/>
        <v>23.53</v>
      </c>
      <c r="AG32" s="2">
        <f t="shared" si="30"/>
        <v>0</v>
      </c>
      <c r="AH32" s="2">
        <f t="shared" si="31"/>
        <v>2.99</v>
      </c>
      <c r="AI32" s="2">
        <f t="shared" si="32"/>
        <v>3.26</v>
      </c>
      <c r="AJ32" s="2">
        <f t="shared" si="33"/>
        <v>0</v>
      </c>
      <c r="AK32" s="2">
        <v>323.26</v>
      </c>
      <c r="AL32" s="2">
        <v>2.1800000000000002</v>
      </c>
      <c r="AM32" s="2">
        <v>297.55</v>
      </c>
      <c r="AN32" s="2">
        <v>44.37</v>
      </c>
      <c r="AO32" s="2">
        <v>23.53</v>
      </c>
      <c r="AP32" s="2">
        <v>0</v>
      </c>
      <c r="AQ32" s="2">
        <v>2.99</v>
      </c>
      <c r="AR32" s="2">
        <v>3.26</v>
      </c>
      <c r="AS32" s="2">
        <v>0</v>
      </c>
      <c r="AT32" s="2">
        <v>95</v>
      </c>
      <c r="AU32" s="2">
        <v>50</v>
      </c>
      <c r="AV32" s="2">
        <v>1</v>
      </c>
      <c r="AW32" s="2">
        <v>1</v>
      </c>
      <c r="AX32" s="2"/>
      <c r="AY32" s="2"/>
      <c r="AZ32" s="2">
        <v>1</v>
      </c>
      <c r="BA32" s="2">
        <v>1</v>
      </c>
      <c r="BB32" s="2">
        <v>1</v>
      </c>
      <c r="BC32" s="2">
        <v>1</v>
      </c>
      <c r="BD32" s="2" t="s">
        <v>6</v>
      </c>
      <c r="BE32" s="2" t="s">
        <v>6</v>
      </c>
      <c r="BF32" s="2" t="s">
        <v>6</v>
      </c>
      <c r="BG32" s="2" t="s">
        <v>6</v>
      </c>
      <c r="BH32" s="2">
        <v>0</v>
      </c>
      <c r="BI32" s="2">
        <v>1</v>
      </c>
      <c r="BJ32" s="2" t="s">
        <v>42</v>
      </c>
      <c r="BK32" s="2"/>
      <c r="BL32" s="2"/>
      <c r="BM32" s="2">
        <v>1001</v>
      </c>
      <c r="BN32" s="2">
        <v>0</v>
      </c>
      <c r="BO32" s="2" t="s">
        <v>6</v>
      </c>
      <c r="BP32" s="2">
        <v>0</v>
      </c>
      <c r="BQ32" s="2">
        <v>1</v>
      </c>
      <c r="BR32" s="2">
        <v>0</v>
      </c>
      <c r="BS32" s="2">
        <v>1</v>
      </c>
      <c r="BT32" s="2">
        <v>1</v>
      </c>
      <c r="BU32" s="2">
        <v>1</v>
      </c>
      <c r="BV32" s="2">
        <v>1</v>
      </c>
      <c r="BW32" s="2">
        <v>1</v>
      </c>
      <c r="BX32" s="2">
        <v>1</v>
      </c>
      <c r="BY32" s="2" t="s">
        <v>6</v>
      </c>
      <c r="BZ32" s="2">
        <v>95</v>
      </c>
      <c r="CA32" s="2">
        <v>50</v>
      </c>
      <c r="CB32" s="2" t="s">
        <v>6</v>
      </c>
      <c r="CC32" s="2"/>
      <c r="CD32" s="2"/>
      <c r="CE32" s="2">
        <v>0</v>
      </c>
      <c r="CF32" s="2">
        <v>0</v>
      </c>
      <c r="CG32" s="2">
        <v>0</v>
      </c>
      <c r="CH32" s="2"/>
      <c r="CI32" s="2"/>
      <c r="CJ32" s="2"/>
      <c r="CK32" s="2"/>
      <c r="CL32" s="2"/>
      <c r="CM32" s="2">
        <v>0</v>
      </c>
      <c r="CN32" s="2" t="s">
        <v>6</v>
      </c>
      <c r="CO32" s="2">
        <v>0</v>
      </c>
      <c r="CP32" s="2">
        <f t="shared" si="34"/>
        <v>126</v>
      </c>
      <c r="CQ32" s="2">
        <f t="shared" si="35"/>
        <v>0</v>
      </c>
      <c r="CR32" s="2">
        <f t="shared" si="36"/>
        <v>297.55</v>
      </c>
      <c r="CS32" s="2">
        <f t="shared" si="37"/>
        <v>44.37</v>
      </c>
      <c r="CT32" s="2">
        <f t="shared" si="38"/>
        <v>23.53</v>
      </c>
      <c r="CU32" s="2">
        <f t="shared" si="39"/>
        <v>0</v>
      </c>
      <c r="CV32" s="2">
        <f t="shared" si="40"/>
        <v>2.99</v>
      </c>
      <c r="CW32" s="2">
        <f t="shared" si="41"/>
        <v>3.26</v>
      </c>
      <c r="CX32" s="2">
        <f t="shared" si="42"/>
        <v>0</v>
      </c>
      <c r="CY32" s="2">
        <f>(((S32+(R32*IF(0,0,1)))*AT32)/100)</f>
        <v>24.7</v>
      </c>
      <c r="CZ32" s="2">
        <f>(((S32+(R32*IF(0,0,1)))*AU32)/100)</f>
        <v>13</v>
      </c>
      <c r="DA32" s="2"/>
      <c r="DB32" s="2"/>
      <c r="DC32" s="2" t="s">
        <v>6</v>
      </c>
      <c r="DD32" s="2" t="s">
        <v>6</v>
      </c>
      <c r="DE32" s="2" t="s">
        <v>6</v>
      </c>
      <c r="DF32" s="2" t="s">
        <v>6</v>
      </c>
      <c r="DG32" s="2" t="s">
        <v>6</v>
      </c>
      <c r="DH32" s="2" t="s">
        <v>6</v>
      </c>
      <c r="DI32" s="2" t="s">
        <v>6</v>
      </c>
      <c r="DJ32" s="2" t="s">
        <v>6</v>
      </c>
      <c r="DK32" s="2" t="s">
        <v>6</v>
      </c>
      <c r="DL32" s="2" t="s">
        <v>6</v>
      </c>
      <c r="DM32" s="2" t="s">
        <v>6</v>
      </c>
      <c r="DN32" s="2">
        <v>0</v>
      </c>
      <c r="DO32" s="2">
        <v>0</v>
      </c>
      <c r="DP32" s="2">
        <v>1</v>
      </c>
      <c r="DQ32" s="2">
        <v>1</v>
      </c>
      <c r="DR32" s="2"/>
      <c r="DS32" s="2"/>
      <c r="DT32" s="2"/>
      <c r="DU32" s="2">
        <v>1007</v>
      </c>
      <c r="DV32" s="2" t="s">
        <v>18</v>
      </c>
      <c r="DW32" s="2" t="s">
        <v>18</v>
      </c>
      <c r="DX32" s="2">
        <v>1000</v>
      </c>
      <c r="DY32" s="2"/>
      <c r="DZ32" s="2" t="s">
        <v>6</v>
      </c>
      <c r="EA32" s="2" t="s">
        <v>6</v>
      </c>
      <c r="EB32" s="2" t="s">
        <v>6</v>
      </c>
      <c r="EC32" s="2" t="s">
        <v>6</v>
      </c>
      <c r="ED32" s="2"/>
      <c r="EE32" s="2">
        <v>59353070</v>
      </c>
      <c r="EF32" s="2">
        <v>1</v>
      </c>
      <c r="EG32" s="2" t="s">
        <v>20</v>
      </c>
      <c r="EH32" s="2">
        <v>0</v>
      </c>
      <c r="EI32" s="2" t="s">
        <v>6</v>
      </c>
      <c r="EJ32" s="2">
        <v>1</v>
      </c>
      <c r="EK32" s="2">
        <v>1001</v>
      </c>
      <c r="EL32" s="2" t="s">
        <v>21</v>
      </c>
      <c r="EM32" s="2" t="s">
        <v>22</v>
      </c>
      <c r="EN32" s="2"/>
      <c r="EO32" s="2" t="s">
        <v>6</v>
      </c>
      <c r="EP32" s="2"/>
      <c r="EQ32" s="2">
        <v>131072</v>
      </c>
      <c r="ER32" s="2">
        <v>323.26</v>
      </c>
      <c r="ES32" s="2">
        <v>2.1800000000000002</v>
      </c>
      <c r="ET32" s="2">
        <v>297.55</v>
      </c>
      <c r="EU32" s="2">
        <v>44.37</v>
      </c>
      <c r="EV32" s="2">
        <v>23.53</v>
      </c>
      <c r="EW32" s="2">
        <v>2.99</v>
      </c>
      <c r="EX32" s="2">
        <v>3.26</v>
      </c>
      <c r="EY32" s="2">
        <v>1</v>
      </c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>
        <v>0</v>
      </c>
      <c r="FR32" s="2">
        <f t="shared" si="43"/>
        <v>0</v>
      </c>
      <c r="FS32" s="2">
        <v>0</v>
      </c>
      <c r="FT32" s="2"/>
      <c r="FU32" s="2"/>
      <c r="FV32" s="2"/>
      <c r="FW32" s="2"/>
      <c r="FX32" s="2">
        <v>95</v>
      </c>
      <c r="FY32" s="2">
        <v>50</v>
      </c>
      <c r="FZ32" s="2"/>
      <c r="GA32" s="2" t="s">
        <v>6</v>
      </c>
      <c r="GB32" s="2"/>
      <c r="GC32" s="2"/>
      <c r="GD32" s="2">
        <v>1</v>
      </c>
      <c r="GE32" s="2"/>
      <c r="GF32" s="2">
        <v>-916238656</v>
      </c>
      <c r="GG32" s="2">
        <v>2</v>
      </c>
      <c r="GH32" s="2">
        <v>1</v>
      </c>
      <c r="GI32" s="2">
        <v>-2</v>
      </c>
      <c r="GJ32" s="2">
        <v>0</v>
      </c>
      <c r="GK32" s="2">
        <v>0</v>
      </c>
      <c r="GL32" s="2">
        <f t="shared" si="44"/>
        <v>0</v>
      </c>
      <c r="GM32" s="2">
        <f t="shared" si="45"/>
        <v>164</v>
      </c>
      <c r="GN32" s="2">
        <f t="shared" si="46"/>
        <v>164</v>
      </c>
      <c r="GO32" s="2">
        <f t="shared" si="47"/>
        <v>0</v>
      </c>
      <c r="GP32" s="2">
        <f t="shared" si="48"/>
        <v>0</v>
      </c>
      <c r="GQ32" s="2"/>
      <c r="GR32" s="2">
        <v>0</v>
      </c>
      <c r="GS32" s="2">
        <v>3</v>
      </c>
      <c r="GT32" s="2">
        <v>0</v>
      </c>
      <c r="GU32" s="2" t="s">
        <v>6</v>
      </c>
      <c r="GV32" s="2">
        <f t="shared" si="49"/>
        <v>0</v>
      </c>
      <c r="GW32" s="2">
        <v>1</v>
      </c>
      <c r="GX32" s="2">
        <f t="shared" si="50"/>
        <v>0</v>
      </c>
      <c r="GY32" s="2"/>
      <c r="GZ32" s="2"/>
      <c r="HA32" s="2">
        <v>0</v>
      </c>
      <c r="HB32" s="2">
        <v>0</v>
      </c>
      <c r="HC32" s="2">
        <f t="shared" si="51"/>
        <v>0</v>
      </c>
      <c r="HD32" s="2"/>
      <c r="HE32" s="2" t="s">
        <v>6</v>
      </c>
      <c r="HF32" s="2" t="s">
        <v>6</v>
      </c>
      <c r="HG32" s="2"/>
      <c r="HH32" s="2"/>
      <c r="HI32" s="2"/>
      <c r="HJ32" s="2"/>
      <c r="HK32" s="2"/>
      <c r="HL32" s="2"/>
      <c r="HM32" s="2" t="s">
        <v>6</v>
      </c>
      <c r="HN32" s="2" t="s">
        <v>6</v>
      </c>
      <c r="HO32" s="2" t="s">
        <v>6</v>
      </c>
      <c r="HP32" s="2" t="s">
        <v>6</v>
      </c>
      <c r="HQ32" s="2" t="s">
        <v>6</v>
      </c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>
        <v>-1</v>
      </c>
      <c r="IG32" s="2"/>
      <c r="IH32" s="2"/>
      <c r="II32" s="2"/>
      <c r="IJ32" s="2"/>
      <c r="IK32" s="2">
        <v>0</v>
      </c>
      <c r="IL32" s="2"/>
      <c r="IM32" s="2"/>
      <c r="IN32" s="2"/>
      <c r="IO32" s="2"/>
      <c r="IP32" s="2"/>
      <c r="IQ32" s="2"/>
      <c r="IR32" s="2"/>
      <c r="IS32" s="2"/>
      <c r="IT32" s="2"/>
      <c r="IU32" s="2"/>
    </row>
    <row r="33" spans="1:245" x14ac:dyDescent="0.2">
      <c r="A33">
        <v>17</v>
      </c>
      <c r="B33">
        <v>1</v>
      </c>
      <c r="C33">
        <f>ROW(SmtRes!A26)</f>
        <v>26</v>
      </c>
      <c r="D33">
        <f>ROW(EtalonRes!A30)</f>
        <v>30</v>
      </c>
      <c r="E33" t="s">
        <v>39</v>
      </c>
      <c r="F33" t="s">
        <v>40</v>
      </c>
      <c r="G33" t="s">
        <v>41</v>
      </c>
      <c r="H33" t="s">
        <v>18</v>
      </c>
      <c r="I33">
        <f>'ВОР Планировка'!D16</f>
        <v>0.39200000000000002</v>
      </c>
      <c r="J33">
        <v>0</v>
      </c>
      <c r="K33">
        <f>ROUND(I25,9)</f>
        <v>0.39200000000000002</v>
      </c>
      <c r="O33" t="e">
        <f t="shared" si="14"/>
        <v>#REF!</v>
      </c>
      <c r="P33">
        <f t="shared" si="15"/>
        <v>0</v>
      </c>
      <c r="Q33" t="e">
        <f t="shared" si="16"/>
        <v>#REF!</v>
      </c>
      <c r="R33" t="e">
        <f t="shared" si="17"/>
        <v>#REF!</v>
      </c>
      <c r="S33" t="e">
        <f t="shared" si="18"/>
        <v>#REF!</v>
      </c>
      <c r="T33">
        <f t="shared" si="19"/>
        <v>0</v>
      </c>
      <c r="U33" t="e">
        <f t="shared" si="20"/>
        <v>#REF!</v>
      </c>
      <c r="V33">
        <f t="shared" si="21"/>
        <v>1.2779199999999999</v>
      </c>
      <c r="W33">
        <f t="shared" si="22"/>
        <v>0</v>
      </c>
      <c r="X33" t="e">
        <f t="shared" si="23"/>
        <v>#REF!</v>
      </c>
      <c r="Y33" t="e">
        <f t="shared" si="24"/>
        <v>#REF!</v>
      </c>
      <c r="AA33">
        <v>74942386</v>
      </c>
      <c r="AB33" t="e">
        <f t="shared" si="25"/>
        <v>#REF!</v>
      </c>
      <c r="AC33">
        <f>ROUND((ES33+(SUM(SmtRes!BC23:'SmtRes'!BC26)+SUM(EtalonRes!AL26:'EtalonRes'!AL30))),2)</f>
        <v>0</v>
      </c>
      <c r="AD33" t="e">
        <f t="shared" si="27"/>
        <v>#REF!</v>
      </c>
      <c r="AE33" t="e">
        <f t="shared" si="28"/>
        <v>#REF!</v>
      </c>
      <c r="AF33" t="e">
        <f t="shared" si="29"/>
        <v>#REF!</v>
      </c>
      <c r="AG33">
        <f t="shared" si="30"/>
        <v>0</v>
      </c>
      <c r="AH33" t="e">
        <f t="shared" si="31"/>
        <v>#REF!</v>
      </c>
      <c r="AI33">
        <f t="shared" si="32"/>
        <v>3.26</v>
      </c>
      <c r="AJ33">
        <f t="shared" si="33"/>
        <v>0</v>
      </c>
      <c r="AK33" t="e">
        <f>AL33+AM33+AO33</f>
        <v>#REF!</v>
      </c>
      <c r="AL33">
        <v>2.1800000000000002</v>
      </c>
      <c r="AM33" s="18" t="e">
        <f>#REF!</f>
        <v>#REF!</v>
      </c>
      <c r="AN33" s="18" t="e">
        <f>#REF!</f>
        <v>#REF!</v>
      </c>
      <c r="AO33" s="18" t="e">
        <f>#REF!</f>
        <v>#REF!</v>
      </c>
      <c r="AP33">
        <v>0</v>
      </c>
      <c r="AQ33" t="e">
        <f>'ВОР Планировка'!#REF!</f>
        <v>#REF!</v>
      </c>
      <c r="AR33">
        <v>3.26</v>
      </c>
      <c r="AS33">
        <v>0</v>
      </c>
      <c r="AT33">
        <v>90</v>
      </c>
      <c r="AU33">
        <v>43</v>
      </c>
      <c r="AV33">
        <v>1</v>
      </c>
      <c r="AW33">
        <v>1</v>
      </c>
      <c r="AZ33">
        <v>1</v>
      </c>
      <c r="BA33" t="e">
        <f>#REF!</f>
        <v>#REF!</v>
      </c>
      <c r="BB33" t="e">
        <f>#REF!</f>
        <v>#REF!</v>
      </c>
      <c r="BC33">
        <v>7.56</v>
      </c>
      <c r="BD33" t="s">
        <v>6</v>
      </c>
      <c r="BE33" t="s">
        <v>6</v>
      </c>
      <c r="BF33" t="s">
        <v>6</v>
      </c>
      <c r="BG33" t="s">
        <v>6</v>
      </c>
      <c r="BH33">
        <v>0</v>
      </c>
      <c r="BI33">
        <v>1</v>
      </c>
      <c r="BJ33" t="s">
        <v>42</v>
      </c>
      <c r="BM33">
        <v>1001</v>
      </c>
      <c r="BN33">
        <v>0</v>
      </c>
      <c r="BO33" t="s">
        <v>40</v>
      </c>
      <c r="BP33">
        <v>1</v>
      </c>
      <c r="BQ33">
        <v>1</v>
      </c>
      <c r="BR33">
        <v>0</v>
      </c>
      <c r="BS33" t="e">
        <f>#REF!</f>
        <v>#REF!</v>
      </c>
      <c r="BT33">
        <v>1</v>
      </c>
      <c r="BU33">
        <v>1</v>
      </c>
      <c r="BV33">
        <v>1</v>
      </c>
      <c r="BW33">
        <v>1</v>
      </c>
      <c r="BX33">
        <v>1</v>
      </c>
      <c r="BY33" t="s">
        <v>6</v>
      </c>
      <c r="BZ33" t="e">
        <f>'ВОР Планировка'!#REF!</f>
        <v>#REF!</v>
      </c>
      <c r="CA33" t="e">
        <f>'ВОР Планировка'!#REF!</f>
        <v>#REF!</v>
      </c>
      <c r="CB33" t="s">
        <v>6</v>
      </c>
      <c r="CE33">
        <v>0</v>
      </c>
      <c r="CF33">
        <v>0</v>
      </c>
      <c r="CG33">
        <v>0</v>
      </c>
      <c r="CM33">
        <v>0</v>
      </c>
      <c r="CN33" t="s">
        <v>6</v>
      </c>
      <c r="CO33">
        <v>0</v>
      </c>
      <c r="CP33" t="e">
        <f t="shared" si="34"/>
        <v>#REF!</v>
      </c>
      <c r="CQ33">
        <f t="shared" si="35"/>
        <v>0</v>
      </c>
      <c r="CR33" t="e">
        <f t="shared" si="36"/>
        <v>#REF!</v>
      </c>
      <c r="CS33" t="e">
        <f t="shared" si="37"/>
        <v>#REF!</v>
      </c>
      <c r="CT33" t="e">
        <f t="shared" si="38"/>
        <v>#REF!</v>
      </c>
      <c r="CU33">
        <f t="shared" si="39"/>
        <v>0</v>
      </c>
      <c r="CV33" t="e">
        <f t="shared" si="40"/>
        <v>#REF!</v>
      </c>
      <c r="CW33">
        <f t="shared" si="41"/>
        <v>3.26</v>
      </c>
      <c r="CX33">
        <f t="shared" si="42"/>
        <v>0</v>
      </c>
      <c r="CY33" t="e">
        <f>(S33+R33)*(BZ33/100)</f>
        <v>#REF!</v>
      </c>
      <c r="CZ33" t="e">
        <f>(S33+R33)*(CA33/100)</f>
        <v>#REF!</v>
      </c>
      <c r="DC33" t="s">
        <v>6</v>
      </c>
      <c r="DD33" t="s">
        <v>6</v>
      </c>
      <c r="DE33" t="s">
        <v>6</v>
      </c>
      <c r="DF33" t="s">
        <v>6</v>
      </c>
      <c r="DG33" t="s">
        <v>6</v>
      </c>
      <c r="DH33" t="s">
        <v>6</v>
      </c>
      <c r="DI33" t="s">
        <v>6</v>
      </c>
      <c r="DJ33" t="s">
        <v>6</v>
      </c>
      <c r="DK33" t="s">
        <v>6</v>
      </c>
      <c r="DL33" t="s">
        <v>6</v>
      </c>
      <c r="DM33" t="s">
        <v>6</v>
      </c>
      <c r="DN33" t="e">
        <f>#REF!</f>
        <v>#REF!</v>
      </c>
      <c r="DO33" t="e">
        <f>#REF!</f>
        <v>#REF!</v>
      </c>
      <c r="DP33">
        <v>1</v>
      </c>
      <c r="DQ33">
        <v>1</v>
      </c>
      <c r="DU33">
        <v>1007</v>
      </c>
      <c r="DV33" t="s">
        <v>18</v>
      </c>
      <c r="DW33" t="str">
        <f>'ВОР Планировка'!C16</f>
        <v>1000 м3 грунта</v>
      </c>
      <c r="DX33">
        <v>1000</v>
      </c>
      <c r="DZ33" t="s">
        <v>6</v>
      </c>
      <c r="EA33" t="s">
        <v>6</v>
      </c>
      <c r="EB33" t="s">
        <v>6</v>
      </c>
      <c r="EC33" t="s">
        <v>6</v>
      </c>
      <c r="EE33">
        <v>59353070</v>
      </c>
      <c r="EF33">
        <v>1</v>
      </c>
      <c r="EG33" t="s">
        <v>20</v>
      </c>
      <c r="EH33">
        <v>0</v>
      </c>
      <c r="EI33" t="s">
        <v>6</v>
      </c>
      <c r="EJ33">
        <v>1</v>
      </c>
      <c r="EK33">
        <v>1001</v>
      </c>
      <c r="EL33" t="s">
        <v>21</v>
      </c>
      <c r="EM33" t="s">
        <v>22</v>
      </c>
      <c r="EO33" t="s">
        <v>6</v>
      </c>
      <c r="EQ33">
        <v>131072</v>
      </c>
      <c r="ER33" t="e">
        <f>ES33+ET33+EV33</f>
        <v>#REF!</v>
      </c>
      <c r="ES33">
        <v>2.1800000000000002</v>
      </c>
      <c r="ET33" s="18" t="e">
        <f>#REF!</f>
        <v>#REF!</v>
      </c>
      <c r="EU33" s="18" t="e">
        <f>#REF!</f>
        <v>#REF!</v>
      </c>
      <c r="EV33" s="18" t="e">
        <f>#REF!</f>
        <v>#REF!</v>
      </c>
      <c r="EW33" t="e">
        <f>'ВОР Планировка'!#REF!</f>
        <v>#REF!</v>
      </c>
      <c r="EX33">
        <v>3.26</v>
      </c>
      <c r="EY33">
        <v>1</v>
      </c>
      <c r="FQ33">
        <v>0</v>
      </c>
      <c r="FR33">
        <f t="shared" si="43"/>
        <v>0</v>
      </c>
      <c r="FS33">
        <v>0</v>
      </c>
      <c r="FX33">
        <v>95</v>
      </c>
      <c r="FY33">
        <v>50</v>
      </c>
      <c r="GA33" t="s">
        <v>6</v>
      </c>
      <c r="GD33">
        <v>1</v>
      </c>
      <c r="GF33">
        <v>-916238656</v>
      </c>
      <c r="GG33">
        <v>2</v>
      </c>
      <c r="GH33">
        <v>1</v>
      </c>
      <c r="GI33">
        <v>2</v>
      </c>
      <c r="GJ33">
        <v>0</v>
      </c>
      <c r="GK33">
        <v>0</v>
      </c>
      <c r="GL33">
        <f t="shared" si="44"/>
        <v>0</v>
      </c>
      <c r="GM33" t="e">
        <f t="shared" si="45"/>
        <v>#REF!</v>
      </c>
      <c r="GN33" t="e">
        <f t="shared" si="46"/>
        <v>#REF!</v>
      </c>
      <c r="GO33">
        <f t="shared" si="47"/>
        <v>0</v>
      </c>
      <c r="GP33">
        <f t="shared" si="48"/>
        <v>0</v>
      </c>
      <c r="GR33">
        <v>0</v>
      </c>
      <c r="GS33">
        <v>3</v>
      </c>
      <c r="GT33">
        <v>0</v>
      </c>
      <c r="GU33" t="s">
        <v>6</v>
      </c>
      <c r="GV33">
        <f t="shared" si="49"/>
        <v>0</v>
      </c>
      <c r="GW33">
        <v>1010.1</v>
      </c>
      <c r="GX33">
        <f t="shared" si="50"/>
        <v>0</v>
      </c>
      <c r="HA33">
        <v>0</v>
      </c>
      <c r="HB33">
        <v>0</v>
      </c>
      <c r="HC33">
        <f t="shared" si="51"/>
        <v>0</v>
      </c>
      <c r="HE33" t="s">
        <v>6</v>
      </c>
      <c r="HF33" t="s">
        <v>6</v>
      </c>
      <c r="HM33" t="s">
        <v>6</v>
      </c>
      <c r="HN33" t="s">
        <v>6</v>
      </c>
      <c r="HO33" t="s">
        <v>6</v>
      </c>
      <c r="HP33" t="s">
        <v>6</v>
      </c>
      <c r="HQ33" t="s">
        <v>6</v>
      </c>
      <c r="IF33">
        <v>-1</v>
      </c>
      <c r="IK33">
        <v>0</v>
      </c>
    </row>
    <row r="34" spans="1:245" x14ac:dyDescent="0.2">
      <c r="IF34">
        <v>-1</v>
      </c>
    </row>
    <row r="35" spans="1:245" x14ac:dyDescent="0.2">
      <c r="A35" s="3">
        <v>51</v>
      </c>
      <c r="B35" s="3">
        <f>B20</f>
        <v>1</v>
      </c>
      <c r="C35" s="3">
        <f>A20</f>
        <v>3</v>
      </c>
      <c r="D35" s="3">
        <f>ROW(A20)</f>
        <v>20</v>
      </c>
      <c r="E35" s="3"/>
      <c r="F35" s="3" t="str">
        <f>IF(F20&lt;&gt;"",F20,"")</f>
        <v>4.1.3.1</v>
      </c>
      <c r="G35" s="3" t="str">
        <f>IF(G20&lt;&gt;"",G20,"")</f>
        <v>Планировка стройплощадки(снятие /перемещение для хранения растительного грунта)</v>
      </c>
      <c r="H35" s="3">
        <v>0</v>
      </c>
      <c r="I35" s="3"/>
      <c r="J35" s="3"/>
      <c r="K35" s="3"/>
      <c r="L35" s="3"/>
      <c r="M35" s="3"/>
      <c r="N35" s="3"/>
      <c r="O35" s="3">
        <f t="shared" ref="O35:T35" si="52">ROUND(AB35,0)</f>
        <v>3063</v>
      </c>
      <c r="P35" s="3">
        <f t="shared" si="52"/>
        <v>0</v>
      </c>
      <c r="Q35" s="3">
        <f t="shared" si="52"/>
        <v>3040</v>
      </c>
      <c r="R35" s="3">
        <f t="shared" si="52"/>
        <v>183</v>
      </c>
      <c r="S35" s="3">
        <f t="shared" si="52"/>
        <v>23</v>
      </c>
      <c r="T35" s="3">
        <f t="shared" si="52"/>
        <v>0</v>
      </c>
      <c r="U35" s="3">
        <f>AH35</f>
        <v>3.0105600000000003</v>
      </c>
      <c r="V35" s="3">
        <f>AI35</f>
        <v>13.46128</v>
      </c>
      <c r="W35" s="3">
        <f>ROUND(AJ35,0)</f>
        <v>0</v>
      </c>
      <c r="X35" s="3">
        <f>ROUND(AK35,0)</f>
        <v>196</v>
      </c>
      <c r="Y35" s="3">
        <f>ROUND(AL35,0)</f>
        <v>104</v>
      </c>
      <c r="Z35" s="3"/>
      <c r="AA35" s="3"/>
      <c r="AB35" s="3">
        <f>ROUND(SUMIF(AA24:AA33,"=74942385",O24:O33),0)</f>
        <v>3063</v>
      </c>
      <c r="AC35" s="3">
        <f>ROUND(SUMIF(AA24:AA33,"=74942385",P24:P33),0)</f>
        <v>0</v>
      </c>
      <c r="AD35" s="3">
        <f>ROUND(SUMIF(AA24:AA33,"=74942385",Q24:Q33),0)</f>
        <v>3040</v>
      </c>
      <c r="AE35" s="3">
        <f>ROUND(SUMIF(AA24:AA33,"=74942385",R24:R33),0)</f>
        <v>183</v>
      </c>
      <c r="AF35" s="3">
        <f>ROUND(SUMIF(AA24:AA33,"=74942385",S24:S33),0)</f>
        <v>23</v>
      </c>
      <c r="AG35" s="3">
        <f>ROUND(SUMIF(AA24:AA33,"=74942385",T24:T33),0)</f>
        <v>0</v>
      </c>
      <c r="AH35" s="3">
        <f>SUMIF(AA24:AA33,"=74942385",U24:U33)</f>
        <v>3.0105600000000003</v>
      </c>
      <c r="AI35" s="3">
        <f>SUMIF(AA24:AA33,"=74942385",V24:V33)</f>
        <v>13.46128</v>
      </c>
      <c r="AJ35" s="3">
        <f>ROUND(SUMIF(AA24:AA33,"=74942385",W24:W33),0)</f>
        <v>0</v>
      </c>
      <c r="AK35" s="3">
        <f>ROUND(SUMIF(AA24:AA33,"=74942385",X24:X33),0)</f>
        <v>196</v>
      </c>
      <c r="AL35" s="3">
        <f>ROUND(SUMIF(AA24:AA33,"=74942385",Y24:Y33),0)</f>
        <v>104</v>
      </c>
      <c r="AM35" s="3"/>
      <c r="AN35" s="3"/>
      <c r="AO35" s="3">
        <f t="shared" ref="AO35:BD35" si="53">ROUND(BX35,0)</f>
        <v>0</v>
      </c>
      <c r="AP35" s="3">
        <f t="shared" si="53"/>
        <v>0</v>
      </c>
      <c r="AQ35" s="3">
        <f t="shared" si="53"/>
        <v>0</v>
      </c>
      <c r="AR35" s="3">
        <f t="shared" si="53"/>
        <v>3363</v>
      </c>
      <c r="AS35" s="3">
        <f t="shared" si="53"/>
        <v>3363</v>
      </c>
      <c r="AT35" s="3">
        <f t="shared" si="53"/>
        <v>0</v>
      </c>
      <c r="AU35" s="3">
        <f t="shared" si="53"/>
        <v>0</v>
      </c>
      <c r="AV35" s="3">
        <f t="shared" si="53"/>
        <v>0</v>
      </c>
      <c r="AW35" s="3">
        <f t="shared" si="53"/>
        <v>0</v>
      </c>
      <c r="AX35" s="3">
        <f t="shared" si="53"/>
        <v>0</v>
      </c>
      <c r="AY35" s="3">
        <f t="shared" si="53"/>
        <v>0</v>
      </c>
      <c r="AZ35" s="3">
        <f t="shared" si="53"/>
        <v>0</v>
      </c>
      <c r="BA35" s="3">
        <f t="shared" si="53"/>
        <v>0</v>
      </c>
      <c r="BB35" s="3">
        <f t="shared" si="53"/>
        <v>0</v>
      </c>
      <c r="BC35" s="3">
        <f t="shared" si="53"/>
        <v>0</v>
      </c>
      <c r="BD35" s="3">
        <f t="shared" si="53"/>
        <v>1402</v>
      </c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>
        <f>ROUND(SUMIF(AA24:AA33,"=74942385",FQ24:FQ33),0)</f>
        <v>0</v>
      </c>
      <c r="BY35" s="3">
        <f>ROUND(SUMIF(AA24:AA33,"=74942385",FR24:FR33),0)</f>
        <v>0</v>
      </c>
      <c r="BZ35" s="3">
        <f>ROUND(SUMIF(AA24:AA33,"=74942385",GL24:GL33),0)</f>
        <v>0</v>
      </c>
      <c r="CA35" s="3">
        <f>ROUND(SUMIF(AA24:AA33,"=74942385",GM24:GM33),0)</f>
        <v>3363</v>
      </c>
      <c r="CB35" s="3">
        <f>ROUND(SUMIF(AA24:AA33,"=74942385",GN24:GN33),0)</f>
        <v>3363</v>
      </c>
      <c r="CC35" s="3">
        <f>ROUND(SUMIF(AA24:AA33,"=74942385",GO24:GO33),0)</f>
        <v>0</v>
      </c>
      <c r="CD35" s="3">
        <f>ROUND(SUMIF(AA24:AA33,"=74942385",GP24:GP33),0)</f>
        <v>0</v>
      </c>
      <c r="CE35" s="3">
        <f>AC35-BX35</f>
        <v>0</v>
      </c>
      <c r="CF35" s="3">
        <f>AC35-BY35</f>
        <v>0</v>
      </c>
      <c r="CG35" s="3">
        <f>BX35-BZ35</f>
        <v>0</v>
      </c>
      <c r="CH35" s="3">
        <f>AC35-BX35-BY35+BZ35</f>
        <v>0</v>
      </c>
      <c r="CI35" s="3">
        <f>BY35-BZ35</f>
        <v>0</v>
      </c>
      <c r="CJ35" s="3">
        <f>ROUND(SUMIF(AA24:AA33,"=74942385",GX24:GX33),0)</f>
        <v>0</v>
      </c>
      <c r="CK35" s="3">
        <f>ROUND(SUMIF(AA24:AA33,"=74942385",GY24:GY33),0)</f>
        <v>0</v>
      </c>
      <c r="CL35" s="3">
        <f>ROUND(SUMIF(AA24:AA33,"=74942385",GZ24:GZ33),0)</f>
        <v>0</v>
      </c>
      <c r="CM35" s="3">
        <f>ROUND(SUMIF(AA24:AA33,"=74942385",HD24:HD33),0)</f>
        <v>1402</v>
      </c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4" t="e">
        <f t="shared" ref="DG35:DL35" si="54">ROUND(DT35,0)</f>
        <v>#REF!</v>
      </c>
      <c r="DH35" s="4">
        <f t="shared" si="54"/>
        <v>0</v>
      </c>
      <c r="DI35" s="4" t="e">
        <f t="shared" si="54"/>
        <v>#REF!</v>
      </c>
      <c r="DJ35" s="4" t="e">
        <f t="shared" si="54"/>
        <v>#REF!</v>
      </c>
      <c r="DK35" s="4" t="e">
        <f t="shared" si="54"/>
        <v>#REF!</v>
      </c>
      <c r="DL35" s="4">
        <f t="shared" si="54"/>
        <v>0</v>
      </c>
      <c r="DM35" s="4" t="e">
        <f>DZ35</f>
        <v>#REF!</v>
      </c>
      <c r="DN35" s="4">
        <f>EA35</f>
        <v>13.46128</v>
      </c>
      <c r="DO35" s="4">
        <f>ROUND(EB35,0)</f>
        <v>0</v>
      </c>
      <c r="DP35" s="4" t="e">
        <f>ROUND(EC35,0)</f>
        <v>#REF!</v>
      </c>
      <c r="DQ35" s="4" t="e">
        <f>ROUND(ED35,0)</f>
        <v>#REF!</v>
      </c>
      <c r="DR35" s="4"/>
      <c r="DS35" s="4"/>
      <c r="DT35" s="4" t="e">
        <f>ROUND(SUMIF(AA24:AA33,"=74942386",O24:O33),0)</f>
        <v>#REF!</v>
      </c>
      <c r="DU35" s="4">
        <f>ROUND(SUMIF(AA24:AA33,"=74942386",P24:P33),0)</f>
        <v>0</v>
      </c>
      <c r="DV35" s="4" t="e">
        <f>ROUND(SUMIF(AA24:AA33,"=74942386",Q24:Q33),0)</f>
        <v>#REF!</v>
      </c>
      <c r="DW35" s="4" t="e">
        <f>ROUND(SUMIF(AA24:AA33,"=74942386",R24:R33),0)</f>
        <v>#REF!</v>
      </c>
      <c r="DX35" s="4" t="e">
        <f>ROUND(SUMIF(AA24:AA33,"=74942386",S24:S33),0)</f>
        <v>#REF!</v>
      </c>
      <c r="DY35" s="4">
        <f>ROUND(SUMIF(AA24:AA33,"=74942386",T24:T33),0)</f>
        <v>0</v>
      </c>
      <c r="DZ35" s="4" t="e">
        <f>SUMIF(AA24:AA33,"=74942386",U24:U33)</f>
        <v>#REF!</v>
      </c>
      <c r="EA35" s="4">
        <f>SUMIF(AA24:AA33,"=74942386",V24:V33)</f>
        <v>13.46128</v>
      </c>
      <c r="EB35" s="4">
        <f>ROUND(SUMIF(AA24:AA33,"=74942386",W24:W33),0)</f>
        <v>0</v>
      </c>
      <c r="EC35" s="4" t="e">
        <f>ROUND(SUMIF(AA24:AA33,"=74942386",X24:X33),0)</f>
        <v>#REF!</v>
      </c>
      <c r="ED35" s="4" t="e">
        <f>ROUND(SUMIF(AA24:AA33,"=74942386",Y24:Y33),0)</f>
        <v>#REF!</v>
      </c>
      <c r="EE35" s="4"/>
      <c r="EF35" s="4"/>
      <c r="EG35" s="4">
        <f t="shared" ref="EG35:EV35" si="55">ROUND(FP35,0)</f>
        <v>0</v>
      </c>
      <c r="EH35" s="4">
        <f t="shared" si="55"/>
        <v>0</v>
      </c>
      <c r="EI35" s="4">
        <f t="shared" si="55"/>
        <v>0</v>
      </c>
      <c r="EJ35" s="4" t="e">
        <f t="shared" si="55"/>
        <v>#REF!</v>
      </c>
      <c r="EK35" s="4" t="e">
        <f t="shared" si="55"/>
        <v>#REF!</v>
      </c>
      <c r="EL35" s="4">
        <f t="shared" si="55"/>
        <v>0</v>
      </c>
      <c r="EM35" s="4">
        <f t="shared" si="55"/>
        <v>0</v>
      </c>
      <c r="EN35" s="4">
        <f t="shared" si="55"/>
        <v>0</v>
      </c>
      <c r="EO35" s="4">
        <f t="shared" si="55"/>
        <v>0</v>
      </c>
      <c r="EP35" s="4">
        <f t="shared" si="55"/>
        <v>0</v>
      </c>
      <c r="EQ35" s="4">
        <f t="shared" si="55"/>
        <v>0</v>
      </c>
      <c r="ER35" s="4">
        <f t="shared" si="55"/>
        <v>0</v>
      </c>
      <c r="ES35" s="4">
        <f t="shared" si="55"/>
        <v>0</v>
      </c>
      <c r="ET35" s="4">
        <f t="shared" si="55"/>
        <v>0</v>
      </c>
      <c r="EU35" s="4">
        <f t="shared" si="55"/>
        <v>0</v>
      </c>
      <c r="EV35" s="4" t="e">
        <f t="shared" si="55"/>
        <v>#REF!</v>
      </c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>
        <f>ROUND(SUMIF(AA24:AA33,"=74942386",FQ24:FQ33),0)</f>
        <v>0</v>
      </c>
      <c r="FQ35" s="4">
        <f>ROUND(SUMIF(AA24:AA33,"=74942386",FR24:FR33),0)</f>
        <v>0</v>
      </c>
      <c r="FR35" s="4">
        <f>ROUND(SUMIF(AA24:AA33,"=74942386",GL24:GL33),0)</f>
        <v>0</v>
      </c>
      <c r="FS35" s="4" t="e">
        <f>ROUND(SUMIF(AA24:AA33,"=74942386",GM24:GM33),0)</f>
        <v>#REF!</v>
      </c>
      <c r="FT35" s="4" t="e">
        <f>ROUND(SUMIF(AA24:AA33,"=74942386",GN24:GN33),0)</f>
        <v>#REF!</v>
      </c>
      <c r="FU35" s="4">
        <f>ROUND(SUMIF(AA24:AA33,"=74942386",GO24:GO33),0)</f>
        <v>0</v>
      </c>
      <c r="FV35" s="4">
        <f>ROUND(SUMIF(AA24:AA33,"=74942386",GP24:GP33),0)</f>
        <v>0</v>
      </c>
      <c r="FW35" s="4">
        <f>DU35-FP35</f>
        <v>0</v>
      </c>
      <c r="FX35" s="4">
        <f>DU35-FQ35</f>
        <v>0</v>
      </c>
      <c r="FY35" s="4">
        <f>FP35-FR35</f>
        <v>0</v>
      </c>
      <c r="FZ35" s="4">
        <f>DU35-FP35-FQ35+FR35</f>
        <v>0</v>
      </c>
      <c r="GA35" s="4">
        <f>FQ35-FR35</f>
        <v>0</v>
      </c>
      <c r="GB35" s="4">
        <f>ROUND(SUMIF(AA24:AA33,"=74942386",GX24:GX33),0)</f>
        <v>0</v>
      </c>
      <c r="GC35" s="4">
        <f>ROUND(SUMIF(AA24:AA33,"=74942386",GY24:GY33),0)</f>
        <v>0</v>
      </c>
      <c r="GD35" s="4">
        <f>ROUND(SUMIF(AA24:AA33,"=74942386",GZ24:GZ33),0)</f>
        <v>0</v>
      </c>
      <c r="GE35" s="4" t="e">
        <f>ROUND(SUMIF(AA24:AA33,"=74942386",HD24:HD33),0)</f>
        <v>#REF!</v>
      </c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>
        <v>0</v>
      </c>
      <c r="IF35">
        <v>-1</v>
      </c>
    </row>
    <row r="36" spans="1:245" x14ac:dyDescent="0.2">
      <c r="IF36">
        <v>-1</v>
      </c>
    </row>
    <row r="37" spans="1:245" x14ac:dyDescent="0.2">
      <c r="A37" s="5">
        <v>50</v>
      </c>
      <c r="B37" s="5">
        <v>0</v>
      </c>
      <c r="C37" s="5">
        <v>0</v>
      </c>
      <c r="D37" s="5">
        <v>1</v>
      </c>
      <c r="E37" s="5">
        <v>201</v>
      </c>
      <c r="F37" s="5">
        <f>ROUND(Source!O35,O37)</f>
        <v>3063</v>
      </c>
      <c r="G37" s="5" t="s">
        <v>43</v>
      </c>
      <c r="H37" s="5" t="s">
        <v>44</v>
      </c>
      <c r="I37" s="5"/>
      <c r="J37" s="5"/>
      <c r="K37" s="5">
        <v>201</v>
      </c>
      <c r="L37" s="5">
        <v>1</v>
      </c>
      <c r="M37" s="5">
        <v>3</v>
      </c>
      <c r="N37" s="5" t="s">
        <v>6</v>
      </c>
      <c r="O37" s="5">
        <v>0</v>
      </c>
      <c r="P37" s="5" t="e">
        <f>ROUND(Source!DG35,O37)</f>
        <v>#REF!</v>
      </c>
      <c r="Q37" s="5"/>
      <c r="R37" s="5"/>
      <c r="S37" s="5"/>
      <c r="T37" s="5"/>
      <c r="U37" s="5"/>
      <c r="V37" s="5"/>
      <c r="W37" s="5">
        <v>3063</v>
      </c>
      <c r="X37" s="5">
        <v>1</v>
      </c>
      <c r="Y37" s="5">
        <v>3063</v>
      </c>
      <c r="Z37" s="5">
        <v>27063</v>
      </c>
      <c r="AA37" s="5">
        <v>1</v>
      </c>
      <c r="AB37" s="5">
        <v>27063</v>
      </c>
      <c r="IF37">
        <v>-1</v>
      </c>
    </row>
    <row r="38" spans="1:245" x14ac:dyDescent="0.2">
      <c r="A38" s="5">
        <v>50</v>
      </c>
      <c r="B38" s="5">
        <v>0</v>
      </c>
      <c r="C38" s="5">
        <v>0</v>
      </c>
      <c r="D38" s="5">
        <v>1</v>
      </c>
      <c r="E38" s="5">
        <v>202</v>
      </c>
      <c r="F38" s="5">
        <f>ROUND(Source!P35,O38)</f>
        <v>0</v>
      </c>
      <c r="G38" s="5" t="s">
        <v>45</v>
      </c>
      <c r="H38" s="5" t="s">
        <v>46</v>
      </c>
      <c r="I38" s="5"/>
      <c r="J38" s="5"/>
      <c r="K38" s="5">
        <v>202</v>
      </c>
      <c r="L38" s="5">
        <v>2</v>
      </c>
      <c r="M38" s="5">
        <v>3</v>
      </c>
      <c r="N38" s="5" t="s">
        <v>6</v>
      </c>
      <c r="O38" s="5">
        <v>0</v>
      </c>
      <c r="P38" s="5">
        <f>ROUND(Source!DH35,O38)</f>
        <v>0</v>
      </c>
      <c r="Q38" s="5"/>
      <c r="R38" s="5"/>
      <c r="S38" s="5"/>
      <c r="T38" s="5"/>
      <c r="U38" s="5"/>
      <c r="V38" s="5"/>
      <c r="W38" s="5">
        <v>0</v>
      </c>
      <c r="X38" s="5">
        <v>1</v>
      </c>
      <c r="Y38" s="5">
        <v>0</v>
      </c>
      <c r="Z38" s="5">
        <v>0</v>
      </c>
      <c r="AA38" s="5">
        <v>1</v>
      </c>
      <c r="AB38" s="5">
        <v>0</v>
      </c>
      <c r="IF38">
        <v>-1</v>
      </c>
    </row>
    <row r="39" spans="1:245" x14ac:dyDescent="0.2">
      <c r="A39" s="5">
        <v>50</v>
      </c>
      <c r="B39" s="5">
        <v>0</v>
      </c>
      <c r="C39" s="5">
        <v>0</v>
      </c>
      <c r="D39" s="5">
        <v>1</v>
      </c>
      <c r="E39" s="5">
        <v>222</v>
      </c>
      <c r="F39" s="5">
        <f>ROUND(Source!AO35,O39)</f>
        <v>0</v>
      </c>
      <c r="G39" s="5" t="s">
        <v>47</v>
      </c>
      <c r="H39" s="5" t="s">
        <v>48</v>
      </c>
      <c r="I39" s="5"/>
      <c r="J39" s="5"/>
      <c r="K39" s="5">
        <v>222</v>
      </c>
      <c r="L39" s="5">
        <v>3</v>
      </c>
      <c r="M39" s="5">
        <v>3</v>
      </c>
      <c r="N39" s="5" t="s">
        <v>6</v>
      </c>
      <c r="O39" s="5">
        <v>0</v>
      </c>
      <c r="P39" s="5">
        <f>ROUND(Source!EG35,O39)</f>
        <v>0</v>
      </c>
      <c r="Q39" s="5"/>
      <c r="R39" s="5"/>
      <c r="S39" s="5"/>
      <c r="T39" s="5"/>
      <c r="U39" s="5"/>
      <c r="V39" s="5"/>
      <c r="W39" s="5">
        <v>0</v>
      </c>
      <c r="X39" s="5">
        <v>1</v>
      </c>
      <c r="Y39" s="5">
        <v>0</v>
      </c>
      <c r="Z39" s="5">
        <v>0</v>
      </c>
      <c r="AA39" s="5">
        <v>1</v>
      </c>
      <c r="AB39" s="5">
        <v>0</v>
      </c>
      <c r="IF39">
        <v>-1</v>
      </c>
    </row>
    <row r="40" spans="1:245" x14ac:dyDescent="0.2">
      <c r="A40" s="5">
        <v>50</v>
      </c>
      <c r="B40" s="5">
        <v>0</v>
      </c>
      <c r="C40" s="5">
        <v>0</v>
      </c>
      <c r="D40" s="5">
        <v>1</v>
      </c>
      <c r="E40" s="5">
        <v>225</v>
      </c>
      <c r="F40" s="5">
        <f>ROUND(Source!AV35,O40)</f>
        <v>0</v>
      </c>
      <c r="G40" s="5" t="s">
        <v>49</v>
      </c>
      <c r="H40" s="5" t="s">
        <v>50</v>
      </c>
      <c r="I40" s="5"/>
      <c r="J40" s="5"/>
      <c r="K40" s="5">
        <v>225</v>
      </c>
      <c r="L40" s="5">
        <v>4</v>
      </c>
      <c r="M40" s="5">
        <v>3</v>
      </c>
      <c r="N40" s="5" t="s">
        <v>6</v>
      </c>
      <c r="O40" s="5">
        <v>0</v>
      </c>
      <c r="P40" s="5">
        <f>ROUND(Source!EN35,O40)</f>
        <v>0</v>
      </c>
      <c r="Q40" s="5"/>
      <c r="R40" s="5"/>
      <c r="S40" s="5"/>
      <c r="T40" s="5"/>
      <c r="U40" s="5"/>
      <c r="V40" s="5"/>
      <c r="W40" s="5">
        <v>0</v>
      </c>
      <c r="X40" s="5">
        <v>1</v>
      </c>
      <c r="Y40" s="5">
        <v>0</v>
      </c>
      <c r="Z40" s="5">
        <v>0</v>
      </c>
      <c r="AA40" s="5">
        <v>1</v>
      </c>
      <c r="AB40" s="5">
        <v>0</v>
      </c>
      <c r="IF40">
        <v>-1</v>
      </c>
    </row>
    <row r="41" spans="1:245" x14ac:dyDescent="0.2">
      <c r="A41" s="5">
        <v>50</v>
      </c>
      <c r="B41" s="5">
        <v>0</v>
      </c>
      <c r="C41" s="5">
        <v>0</v>
      </c>
      <c r="D41" s="5">
        <v>1</v>
      </c>
      <c r="E41" s="5">
        <v>226</v>
      </c>
      <c r="F41" s="5">
        <f>ROUND(Source!AW35,O41)</f>
        <v>0</v>
      </c>
      <c r="G41" s="5" t="s">
        <v>51</v>
      </c>
      <c r="H41" s="5" t="s">
        <v>52</v>
      </c>
      <c r="I41" s="5"/>
      <c r="J41" s="5"/>
      <c r="K41" s="5">
        <v>226</v>
      </c>
      <c r="L41" s="5">
        <v>5</v>
      </c>
      <c r="M41" s="5">
        <v>3</v>
      </c>
      <c r="N41" s="5" t="s">
        <v>6</v>
      </c>
      <c r="O41" s="5">
        <v>0</v>
      </c>
      <c r="P41" s="5">
        <f>ROUND(Source!EO35,O41)</f>
        <v>0</v>
      </c>
      <c r="Q41" s="5"/>
      <c r="R41" s="5"/>
      <c r="S41" s="5"/>
      <c r="T41" s="5"/>
      <c r="U41" s="5"/>
      <c r="V41" s="5"/>
      <c r="W41" s="5">
        <v>0</v>
      </c>
      <c r="X41" s="5">
        <v>1</v>
      </c>
      <c r="Y41" s="5">
        <v>0</v>
      </c>
      <c r="Z41" s="5">
        <v>0</v>
      </c>
      <c r="AA41" s="5">
        <v>1</v>
      </c>
      <c r="AB41" s="5">
        <v>0</v>
      </c>
      <c r="IF41">
        <v>-1</v>
      </c>
    </row>
    <row r="42" spans="1:245" x14ac:dyDescent="0.2">
      <c r="A42" s="5">
        <v>50</v>
      </c>
      <c r="B42" s="5">
        <v>0</v>
      </c>
      <c r="C42" s="5">
        <v>0</v>
      </c>
      <c r="D42" s="5">
        <v>1</v>
      </c>
      <c r="E42" s="5">
        <v>227</v>
      </c>
      <c r="F42" s="5">
        <f>ROUND(Source!AX35,O42)</f>
        <v>0</v>
      </c>
      <c r="G42" s="5" t="s">
        <v>53</v>
      </c>
      <c r="H42" s="5" t="s">
        <v>54</v>
      </c>
      <c r="I42" s="5"/>
      <c r="J42" s="5"/>
      <c r="K42" s="5">
        <v>227</v>
      </c>
      <c r="L42" s="5">
        <v>6</v>
      </c>
      <c r="M42" s="5">
        <v>3</v>
      </c>
      <c r="N42" s="5" t="s">
        <v>6</v>
      </c>
      <c r="O42" s="5">
        <v>0</v>
      </c>
      <c r="P42" s="5">
        <f>ROUND(Source!EP35,O42)</f>
        <v>0</v>
      </c>
      <c r="Q42" s="5"/>
      <c r="R42" s="5"/>
      <c r="S42" s="5"/>
      <c r="T42" s="5"/>
      <c r="U42" s="5"/>
      <c r="V42" s="5"/>
      <c r="W42" s="5">
        <v>0</v>
      </c>
      <c r="X42" s="5">
        <v>1</v>
      </c>
      <c r="Y42" s="5">
        <v>0</v>
      </c>
      <c r="Z42" s="5">
        <v>0</v>
      </c>
      <c r="AA42" s="5">
        <v>1</v>
      </c>
      <c r="AB42" s="5">
        <v>0</v>
      </c>
      <c r="IF42">
        <v>-1</v>
      </c>
    </row>
    <row r="43" spans="1:245" x14ac:dyDescent="0.2">
      <c r="A43" s="5">
        <v>50</v>
      </c>
      <c r="B43" s="5">
        <v>0</v>
      </c>
      <c r="C43" s="5">
        <v>0</v>
      </c>
      <c r="D43" s="5">
        <v>1</v>
      </c>
      <c r="E43" s="5">
        <v>228</v>
      </c>
      <c r="F43" s="5">
        <f>ROUND(Source!AY35,O43)</f>
        <v>0</v>
      </c>
      <c r="G43" s="5" t="s">
        <v>55</v>
      </c>
      <c r="H43" s="5" t="s">
        <v>56</v>
      </c>
      <c r="I43" s="5"/>
      <c r="J43" s="5"/>
      <c r="K43" s="5">
        <v>228</v>
      </c>
      <c r="L43" s="5">
        <v>7</v>
      </c>
      <c r="M43" s="5">
        <v>3</v>
      </c>
      <c r="N43" s="5" t="s">
        <v>6</v>
      </c>
      <c r="O43" s="5">
        <v>0</v>
      </c>
      <c r="P43" s="5">
        <f>ROUND(Source!EQ35,O43)</f>
        <v>0</v>
      </c>
      <c r="Q43" s="5"/>
      <c r="R43" s="5"/>
      <c r="S43" s="5"/>
      <c r="T43" s="5"/>
      <c r="U43" s="5"/>
      <c r="V43" s="5"/>
      <c r="W43" s="5">
        <v>0</v>
      </c>
      <c r="X43" s="5">
        <v>1</v>
      </c>
      <c r="Y43" s="5">
        <v>0</v>
      </c>
      <c r="Z43" s="5">
        <v>0</v>
      </c>
      <c r="AA43" s="5">
        <v>1</v>
      </c>
      <c r="AB43" s="5">
        <v>0</v>
      </c>
      <c r="IF43">
        <v>-1</v>
      </c>
    </row>
    <row r="44" spans="1:245" x14ac:dyDescent="0.2">
      <c r="A44" s="5">
        <v>50</v>
      </c>
      <c r="B44" s="5">
        <v>0</v>
      </c>
      <c r="C44" s="5">
        <v>0</v>
      </c>
      <c r="D44" s="5">
        <v>1</v>
      </c>
      <c r="E44" s="5">
        <v>216</v>
      </c>
      <c r="F44" s="5">
        <f>ROUND(Source!AP35,O44)</f>
        <v>0</v>
      </c>
      <c r="G44" s="5" t="s">
        <v>57</v>
      </c>
      <c r="H44" s="5" t="s">
        <v>58</v>
      </c>
      <c r="I44" s="5"/>
      <c r="J44" s="5"/>
      <c r="K44" s="5">
        <v>216</v>
      </c>
      <c r="L44" s="5">
        <v>8</v>
      </c>
      <c r="M44" s="5">
        <v>3</v>
      </c>
      <c r="N44" s="5" t="s">
        <v>6</v>
      </c>
      <c r="O44" s="5">
        <v>0</v>
      </c>
      <c r="P44" s="5">
        <f>ROUND(Source!EH35,O44)</f>
        <v>0</v>
      </c>
      <c r="Q44" s="5"/>
      <c r="R44" s="5"/>
      <c r="S44" s="5"/>
      <c r="T44" s="5"/>
      <c r="U44" s="5"/>
      <c r="V44" s="5"/>
      <c r="W44" s="5">
        <v>0</v>
      </c>
      <c r="X44" s="5">
        <v>1</v>
      </c>
      <c r="Y44" s="5">
        <v>0</v>
      </c>
      <c r="Z44" s="5">
        <v>0</v>
      </c>
      <c r="AA44" s="5">
        <v>1</v>
      </c>
      <c r="AB44" s="5">
        <v>0</v>
      </c>
      <c r="IF44">
        <v>-1</v>
      </c>
    </row>
    <row r="45" spans="1:245" x14ac:dyDescent="0.2">
      <c r="A45" s="5">
        <v>50</v>
      </c>
      <c r="B45" s="5">
        <v>0</v>
      </c>
      <c r="C45" s="5">
        <v>0</v>
      </c>
      <c r="D45" s="5">
        <v>1</v>
      </c>
      <c r="E45" s="5">
        <v>223</v>
      </c>
      <c r="F45" s="5">
        <f>ROUND(Source!AQ35,O45)</f>
        <v>0</v>
      </c>
      <c r="G45" s="5" t="s">
        <v>59</v>
      </c>
      <c r="H45" s="5" t="s">
        <v>60</v>
      </c>
      <c r="I45" s="5"/>
      <c r="J45" s="5"/>
      <c r="K45" s="5">
        <v>223</v>
      </c>
      <c r="L45" s="5">
        <v>9</v>
      </c>
      <c r="M45" s="5">
        <v>3</v>
      </c>
      <c r="N45" s="5" t="s">
        <v>6</v>
      </c>
      <c r="O45" s="5">
        <v>0</v>
      </c>
      <c r="P45" s="5">
        <f>ROUND(Source!EI35,O45)</f>
        <v>0</v>
      </c>
      <c r="Q45" s="5"/>
      <c r="R45" s="5"/>
      <c r="S45" s="5"/>
      <c r="T45" s="5"/>
      <c r="U45" s="5"/>
      <c r="V45" s="5"/>
      <c r="W45" s="5">
        <v>0</v>
      </c>
      <c r="X45" s="5">
        <v>1</v>
      </c>
      <c r="Y45" s="5">
        <v>0</v>
      </c>
      <c r="Z45" s="5">
        <v>0</v>
      </c>
      <c r="AA45" s="5">
        <v>1</v>
      </c>
      <c r="AB45" s="5">
        <v>0</v>
      </c>
      <c r="IF45">
        <v>-1</v>
      </c>
    </row>
    <row r="46" spans="1:245" x14ac:dyDescent="0.2">
      <c r="A46" s="5">
        <v>50</v>
      </c>
      <c r="B46" s="5">
        <v>0</v>
      </c>
      <c r="C46" s="5">
        <v>0</v>
      </c>
      <c r="D46" s="5">
        <v>1</v>
      </c>
      <c r="E46" s="5">
        <v>229</v>
      </c>
      <c r="F46" s="5">
        <f>ROUND(Source!AZ35,O46)</f>
        <v>0</v>
      </c>
      <c r="G46" s="5" t="s">
        <v>61</v>
      </c>
      <c r="H46" s="5" t="s">
        <v>62</v>
      </c>
      <c r="I46" s="5"/>
      <c r="J46" s="5"/>
      <c r="K46" s="5">
        <v>229</v>
      </c>
      <c r="L46" s="5">
        <v>10</v>
      </c>
      <c r="M46" s="5">
        <v>3</v>
      </c>
      <c r="N46" s="5" t="s">
        <v>6</v>
      </c>
      <c r="O46" s="5">
        <v>0</v>
      </c>
      <c r="P46" s="5">
        <f>ROUND(Source!ER35,O46)</f>
        <v>0</v>
      </c>
      <c r="Q46" s="5"/>
      <c r="R46" s="5"/>
      <c r="S46" s="5"/>
      <c r="T46" s="5"/>
      <c r="U46" s="5"/>
      <c r="V46" s="5"/>
      <c r="W46" s="5">
        <v>0</v>
      </c>
      <c r="X46" s="5">
        <v>1</v>
      </c>
      <c r="Y46" s="5">
        <v>0</v>
      </c>
      <c r="Z46" s="5">
        <v>0</v>
      </c>
      <c r="AA46" s="5">
        <v>1</v>
      </c>
      <c r="AB46" s="5">
        <v>0</v>
      </c>
      <c r="IF46">
        <v>-1</v>
      </c>
    </row>
    <row r="47" spans="1:245" x14ac:dyDescent="0.2">
      <c r="A47" s="5">
        <v>50</v>
      </c>
      <c r="B47" s="5">
        <v>0</v>
      </c>
      <c r="C47" s="5">
        <v>0</v>
      </c>
      <c r="D47" s="5">
        <v>1</v>
      </c>
      <c r="E47" s="5">
        <v>203</v>
      </c>
      <c r="F47" s="5">
        <f>ROUND(Source!Q35,O47)</f>
        <v>3040</v>
      </c>
      <c r="G47" s="5" t="s">
        <v>63</v>
      </c>
      <c r="H47" s="5" t="s">
        <v>64</v>
      </c>
      <c r="I47" s="5"/>
      <c r="J47" s="5"/>
      <c r="K47" s="5">
        <v>203</v>
      </c>
      <c r="L47" s="5">
        <v>11</v>
      </c>
      <c r="M47" s="5">
        <v>3</v>
      </c>
      <c r="N47" s="5" t="s">
        <v>6</v>
      </c>
      <c r="O47" s="5">
        <v>0</v>
      </c>
      <c r="P47" s="5" t="e">
        <f>ROUND(Source!DI35,O47)</f>
        <v>#REF!</v>
      </c>
      <c r="Q47" s="5"/>
      <c r="R47" s="5"/>
      <c r="S47" s="5"/>
      <c r="T47" s="5"/>
      <c r="U47" s="5"/>
      <c r="V47" s="5"/>
      <c r="W47" s="5">
        <v>3040</v>
      </c>
      <c r="X47" s="5">
        <v>1</v>
      </c>
      <c r="Y47" s="5">
        <v>3040</v>
      </c>
      <c r="Z47" s="5">
        <v>26162</v>
      </c>
      <c r="AA47" s="5">
        <v>1</v>
      </c>
      <c r="AB47" s="5">
        <v>26162</v>
      </c>
      <c r="IF47">
        <v>-1</v>
      </c>
    </row>
    <row r="48" spans="1:245" x14ac:dyDescent="0.2">
      <c r="A48" s="5">
        <v>50</v>
      </c>
      <c r="B48" s="5">
        <v>0</v>
      </c>
      <c r="C48" s="5">
        <v>0</v>
      </c>
      <c r="D48" s="5">
        <v>1</v>
      </c>
      <c r="E48" s="5">
        <v>231</v>
      </c>
      <c r="F48" s="5">
        <f>ROUND(Source!BB35,O48)</f>
        <v>0</v>
      </c>
      <c r="G48" s="5" t="s">
        <v>65</v>
      </c>
      <c r="H48" s="5" t="s">
        <v>66</v>
      </c>
      <c r="I48" s="5"/>
      <c r="J48" s="5"/>
      <c r="K48" s="5">
        <v>231</v>
      </c>
      <c r="L48" s="5">
        <v>12</v>
      </c>
      <c r="M48" s="5">
        <v>3</v>
      </c>
      <c r="N48" s="5" t="s">
        <v>6</v>
      </c>
      <c r="O48" s="5">
        <v>0</v>
      </c>
      <c r="P48" s="5">
        <f>ROUND(Source!ET35,O48)</f>
        <v>0</v>
      </c>
      <c r="Q48" s="5"/>
      <c r="R48" s="5"/>
      <c r="S48" s="5"/>
      <c r="T48" s="5"/>
      <c r="U48" s="5"/>
      <c r="V48" s="5"/>
      <c r="W48" s="5">
        <v>0</v>
      </c>
      <c r="X48" s="5">
        <v>1</v>
      </c>
      <c r="Y48" s="5">
        <v>0</v>
      </c>
      <c r="Z48" s="5">
        <v>0</v>
      </c>
      <c r="AA48" s="5">
        <v>1</v>
      </c>
      <c r="AB48" s="5">
        <v>0</v>
      </c>
      <c r="IF48">
        <v>-1</v>
      </c>
    </row>
    <row r="49" spans="1:240" x14ac:dyDescent="0.2">
      <c r="A49" s="5">
        <v>50</v>
      </c>
      <c r="B49" s="5">
        <v>0</v>
      </c>
      <c r="C49" s="5">
        <v>0</v>
      </c>
      <c r="D49" s="5">
        <v>1</v>
      </c>
      <c r="E49" s="5">
        <v>204</v>
      </c>
      <c r="F49" s="5">
        <f>ROUND(Source!R35,O49)</f>
        <v>183</v>
      </c>
      <c r="G49" s="5" t="s">
        <v>67</v>
      </c>
      <c r="H49" s="5" t="s">
        <v>68</v>
      </c>
      <c r="I49" s="5"/>
      <c r="J49" s="5"/>
      <c r="K49" s="5">
        <v>204</v>
      </c>
      <c r="L49" s="5">
        <v>13</v>
      </c>
      <c r="M49" s="5">
        <v>3</v>
      </c>
      <c r="N49" s="5" t="s">
        <v>6</v>
      </c>
      <c r="O49" s="5">
        <v>0</v>
      </c>
      <c r="P49" s="5" t="e">
        <f>ROUND(Source!DJ35,O49)</f>
        <v>#REF!</v>
      </c>
      <c r="Q49" s="5"/>
      <c r="R49" s="5"/>
      <c r="S49" s="5"/>
      <c r="T49" s="5"/>
      <c r="U49" s="5"/>
      <c r="V49" s="5"/>
      <c r="W49" s="5">
        <v>183</v>
      </c>
      <c r="X49" s="5">
        <v>1</v>
      </c>
      <c r="Y49" s="5">
        <v>183</v>
      </c>
      <c r="Z49" s="5">
        <v>3628</v>
      </c>
      <c r="AA49" s="5">
        <v>1</v>
      </c>
      <c r="AB49" s="5">
        <v>3628</v>
      </c>
      <c r="IF49">
        <v>-1</v>
      </c>
    </row>
    <row r="50" spans="1:240" x14ac:dyDescent="0.2">
      <c r="A50" s="5">
        <v>50</v>
      </c>
      <c r="B50" s="5">
        <v>0</v>
      </c>
      <c r="C50" s="5">
        <v>0</v>
      </c>
      <c r="D50" s="5">
        <v>1</v>
      </c>
      <c r="E50" s="5">
        <v>205</v>
      </c>
      <c r="F50" s="5">
        <f>ROUND(Source!S35,O50)</f>
        <v>23</v>
      </c>
      <c r="G50" s="5" t="s">
        <v>69</v>
      </c>
      <c r="H50" s="5" t="s">
        <v>70</v>
      </c>
      <c r="I50" s="5"/>
      <c r="J50" s="5"/>
      <c r="K50" s="5">
        <v>205</v>
      </c>
      <c r="L50" s="5">
        <v>14</v>
      </c>
      <c r="M50" s="5">
        <v>3</v>
      </c>
      <c r="N50" s="5" t="s">
        <v>6</v>
      </c>
      <c r="O50" s="5">
        <v>0</v>
      </c>
      <c r="P50" s="5" t="e">
        <f>ROUND(Source!DK35,O50)</f>
        <v>#REF!</v>
      </c>
      <c r="Q50" s="5"/>
      <c r="R50" s="5"/>
      <c r="S50" s="5"/>
      <c r="T50" s="5"/>
      <c r="U50" s="5"/>
      <c r="V50" s="5"/>
      <c r="W50" s="5">
        <v>23</v>
      </c>
      <c r="X50" s="5">
        <v>1</v>
      </c>
      <c r="Y50" s="5">
        <v>23</v>
      </c>
      <c r="Z50" s="5">
        <v>901</v>
      </c>
      <c r="AA50" s="5">
        <v>1</v>
      </c>
      <c r="AB50" s="5">
        <v>901</v>
      </c>
      <c r="IF50">
        <v>-1</v>
      </c>
    </row>
    <row r="51" spans="1:240" x14ac:dyDescent="0.2">
      <c r="A51" s="5">
        <v>50</v>
      </c>
      <c r="B51" s="5">
        <v>0</v>
      </c>
      <c r="C51" s="5">
        <v>0</v>
      </c>
      <c r="D51" s="5">
        <v>1</v>
      </c>
      <c r="E51" s="5">
        <v>232</v>
      </c>
      <c r="F51" s="5">
        <f>ROUND(Source!BC35,O51)</f>
        <v>0</v>
      </c>
      <c r="G51" s="5" t="s">
        <v>71</v>
      </c>
      <c r="H51" s="5" t="s">
        <v>72</v>
      </c>
      <c r="I51" s="5"/>
      <c r="J51" s="5"/>
      <c r="K51" s="5">
        <v>232</v>
      </c>
      <c r="L51" s="5">
        <v>15</v>
      </c>
      <c r="M51" s="5">
        <v>3</v>
      </c>
      <c r="N51" s="5" t="s">
        <v>6</v>
      </c>
      <c r="O51" s="5">
        <v>0</v>
      </c>
      <c r="P51" s="5">
        <f>ROUND(Source!EU35,O51)</f>
        <v>0</v>
      </c>
      <c r="Q51" s="5"/>
      <c r="R51" s="5"/>
      <c r="S51" s="5"/>
      <c r="T51" s="5"/>
      <c r="U51" s="5"/>
      <c r="V51" s="5"/>
      <c r="W51" s="5">
        <v>0</v>
      </c>
      <c r="X51" s="5">
        <v>1</v>
      </c>
      <c r="Y51" s="5">
        <v>0</v>
      </c>
      <c r="Z51" s="5">
        <v>0</v>
      </c>
      <c r="AA51" s="5">
        <v>1</v>
      </c>
      <c r="AB51" s="5">
        <v>0</v>
      </c>
      <c r="IF51">
        <v>-1</v>
      </c>
    </row>
    <row r="52" spans="1:240" x14ac:dyDescent="0.2">
      <c r="A52" s="5">
        <v>50</v>
      </c>
      <c r="B52" s="5">
        <v>0</v>
      </c>
      <c r="C52" s="5">
        <v>0</v>
      </c>
      <c r="D52" s="5">
        <v>1</v>
      </c>
      <c r="E52" s="5">
        <v>214</v>
      </c>
      <c r="F52" s="5">
        <f>ROUND(Source!AS35,O52)</f>
        <v>3363</v>
      </c>
      <c r="G52" s="5" t="s">
        <v>73</v>
      </c>
      <c r="H52" s="5" t="s">
        <v>74</v>
      </c>
      <c r="I52" s="5"/>
      <c r="J52" s="5"/>
      <c r="K52" s="5">
        <v>214</v>
      </c>
      <c r="L52" s="5">
        <v>16</v>
      </c>
      <c r="M52" s="5">
        <v>3</v>
      </c>
      <c r="N52" s="5" t="s">
        <v>6</v>
      </c>
      <c r="O52" s="5">
        <v>0</v>
      </c>
      <c r="P52" s="5" t="e">
        <f>ROUND(Source!EK35,O52)</f>
        <v>#REF!</v>
      </c>
      <c r="Q52" s="5"/>
      <c r="R52" s="5"/>
      <c r="S52" s="5"/>
      <c r="T52" s="5"/>
      <c r="U52" s="5"/>
      <c r="V52" s="5"/>
      <c r="W52" s="5">
        <v>3363</v>
      </c>
      <c r="X52" s="5">
        <v>1</v>
      </c>
      <c r="Y52" s="5">
        <v>3363</v>
      </c>
      <c r="Z52" s="5">
        <v>33088</v>
      </c>
      <c r="AA52" s="5">
        <v>1</v>
      </c>
      <c r="AB52" s="5">
        <v>33088</v>
      </c>
      <c r="IF52">
        <v>-1</v>
      </c>
    </row>
    <row r="53" spans="1:240" x14ac:dyDescent="0.2">
      <c r="A53" s="5">
        <v>50</v>
      </c>
      <c r="B53" s="5">
        <v>0</v>
      </c>
      <c r="C53" s="5">
        <v>0</v>
      </c>
      <c r="D53" s="5">
        <v>1</v>
      </c>
      <c r="E53" s="5">
        <v>215</v>
      </c>
      <c r="F53" s="5">
        <f>ROUND(Source!AT35,O53)</f>
        <v>0</v>
      </c>
      <c r="G53" s="5" t="s">
        <v>75</v>
      </c>
      <c r="H53" s="5" t="s">
        <v>76</v>
      </c>
      <c r="I53" s="5"/>
      <c r="J53" s="5"/>
      <c r="K53" s="5">
        <v>215</v>
      </c>
      <c r="L53" s="5">
        <v>17</v>
      </c>
      <c r="M53" s="5">
        <v>3</v>
      </c>
      <c r="N53" s="5" t="s">
        <v>6</v>
      </c>
      <c r="O53" s="5">
        <v>0</v>
      </c>
      <c r="P53" s="5">
        <f>ROUND(Source!EL35,O53)</f>
        <v>0</v>
      </c>
      <c r="Q53" s="5"/>
      <c r="R53" s="5"/>
      <c r="S53" s="5"/>
      <c r="T53" s="5"/>
      <c r="U53" s="5"/>
      <c r="V53" s="5"/>
      <c r="W53" s="5">
        <v>0</v>
      </c>
      <c r="X53" s="5">
        <v>1</v>
      </c>
      <c r="Y53" s="5">
        <v>0</v>
      </c>
      <c r="Z53" s="5">
        <v>0</v>
      </c>
      <c r="AA53" s="5">
        <v>1</v>
      </c>
      <c r="AB53" s="5">
        <v>0</v>
      </c>
      <c r="IF53">
        <v>-1</v>
      </c>
    </row>
    <row r="54" spans="1:240" x14ac:dyDescent="0.2">
      <c r="A54" s="5">
        <v>50</v>
      </c>
      <c r="B54" s="5">
        <v>0</v>
      </c>
      <c r="C54" s="5">
        <v>0</v>
      </c>
      <c r="D54" s="5">
        <v>1</v>
      </c>
      <c r="E54" s="5">
        <v>217</v>
      </c>
      <c r="F54" s="5">
        <f>ROUND(Source!AU35,O54)</f>
        <v>0</v>
      </c>
      <c r="G54" s="5" t="s">
        <v>77</v>
      </c>
      <c r="H54" s="5" t="s">
        <v>78</v>
      </c>
      <c r="I54" s="5"/>
      <c r="J54" s="5"/>
      <c r="K54" s="5">
        <v>217</v>
      </c>
      <c r="L54" s="5">
        <v>18</v>
      </c>
      <c r="M54" s="5">
        <v>3</v>
      </c>
      <c r="N54" s="5" t="s">
        <v>6</v>
      </c>
      <c r="O54" s="5">
        <v>0</v>
      </c>
      <c r="P54" s="5">
        <f>ROUND(Source!EM35,O54)</f>
        <v>0</v>
      </c>
      <c r="Q54" s="5"/>
      <c r="R54" s="5"/>
      <c r="S54" s="5"/>
      <c r="T54" s="5"/>
      <c r="U54" s="5"/>
      <c r="V54" s="5"/>
      <c r="W54" s="5">
        <v>0</v>
      </c>
      <c r="X54" s="5">
        <v>1</v>
      </c>
      <c r="Y54" s="5">
        <v>0</v>
      </c>
      <c r="Z54" s="5">
        <v>0</v>
      </c>
      <c r="AA54" s="5">
        <v>1</v>
      </c>
      <c r="AB54" s="5">
        <v>0</v>
      </c>
      <c r="IF54">
        <v>-1</v>
      </c>
    </row>
    <row r="55" spans="1:240" x14ac:dyDescent="0.2">
      <c r="A55" s="5">
        <v>50</v>
      </c>
      <c r="B55" s="5">
        <v>0</v>
      </c>
      <c r="C55" s="5">
        <v>0</v>
      </c>
      <c r="D55" s="5">
        <v>1</v>
      </c>
      <c r="E55" s="5">
        <v>230</v>
      </c>
      <c r="F55" s="5">
        <f>ROUND(Source!BA35,O55)</f>
        <v>0</v>
      </c>
      <c r="G55" s="5" t="s">
        <v>79</v>
      </c>
      <c r="H55" s="5" t="s">
        <v>80</v>
      </c>
      <c r="I55" s="5"/>
      <c r="J55" s="5"/>
      <c r="K55" s="5">
        <v>230</v>
      </c>
      <c r="L55" s="5">
        <v>19</v>
      </c>
      <c r="M55" s="5">
        <v>3</v>
      </c>
      <c r="N55" s="5" t="s">
        <v>6</v>
      </c>
      <c r="O55" s="5">
        <v>0</v>
      </c>
      <c r="P55" s="5">
        <f>ROUND(Source!ES35,O55)</f>
        <v>0</v>
      </c>
      <c r="Q55" s="5"/>
      <c r="R55" s="5"/>
      <c r="S55" s="5"/>
      <c r="T55" s="5"/>
      <c r="U55" s="5"/>
      <c r="V55" s="5"/>
      <c r="W55" s="5">
        <v>0</v>
      </c>
      <c r="X55" s="5">
        <v>1</v>
      </c>
      <c r="Y55" s="5">
        <v>0</v>
      </c>
      <c r="Z55" s="5">
        <v>0</v>
      </c>
      <c r="AA55" s="5">
        <v>1</v>
      </c>
      <c r="AB55" s="5">
        <v>0</v>
      </c>
      <c r="IF55">
        <v>-1</v>
      </c>
    </row>
    <row r="56" spans="1:240" x14ac:dyDescent="0.2">
      <c r="A56" s="5">
        <v>50</v>
      </c>
      <c r="B56" s="5">
        <v>0</v>
      </c>
      <c r="C56" s="5">
        <v>0</v>
      </c>
      <c r="D56" s="5">
        <v>1</v>
      </c>
      <c r="E56" s="5">
        <v>206</v>
      </c>
      <c r="F56" s="5">
        <f>ROUND(Source!T35,O56)</f>
        <v>0</v>
      </c>
      <c r="G56" s="5" t="s">
        <v>81</v>
      </c>
      <c r="H56" s="5" t="s">
        <v>82</v>
      </c>
      <c r="I56" s="5"/>
      <c r="J56" s="5"/>
      <c r="K56" s="5">
        <v>206</v>
      </c>
      <c r="L56" s="5">
        <v>20</v>
      </c>
      <c r="M56" s="5">
        <v>3</v>
      </c>
      <c r="N56" s="5" t="s">
        <v>6</v>
      </c>
      <c r="O56" s="5">
        <v>0</v>
      </c>
      <c r="P56" s="5">
        <f>ROUND(Source!DL35,O56)</f>
        <v>0</v>
      </c>
      <c r="Q56" s="5"/>
      <c r="R56" s="5"/>
      <c r="S56" s="5"/>
      <c r="T56" s="5"/>
      <c r="U56" s="5"/>
      <c r="V56" s="5"/>
      <c r="W56" s="5">
        <v>0</v>
      </c>
      <c r="X56" s="5">
        <v>1</v>
      </c>
      <c r="Y56" s="5">
        <v>0</v>
      </c>
      <c r="Z56" s="5">
        <v>0</v>
      </c>
      <c r="AA56" s="5">
        <v>1</v>
      </c>
      <c r="AB56" s="5">
        <v>0</v>
      </c>
      <c r="IF56">
        <v>-1</v>
      </c>
    </row>
    <row r="57" spans="1:240" x14ac:dyDescent="0.2">
      <c r="A57" s="5">
        <v>50</v>
      </c>
      <c r="B57" s="5">
        <v>0</v>
      </c>
      <c r="C57" s="5">
        <v>0</v>
      </c>
      <c r="D57" s="5">
        <v>1</v>
      </c>
      <c r="E57" s="5">
        <v>207</v>
      </c>
      <c r="F57" s="5">
        <f>Source!U35</f>
        <v>3.0105600000000003</v>
      </c>
      <c r="G57" s="5" t="s">
        <v>83</v>
      </c>
      <c r="H57" s="5" t="s">
        <v>84</v>
      </c>
      <c r="I57" s="5"/>
      <c r="J57" s="5"/>
      <c r="K57" s="5">
        <v>207</v>
      </c>
      <c r="L57" s="5">
        <v>21</v>
      </c>
      <c r="M57" s="5">
        <v>3</v>
      </c>
      <c r="N57" s="5" t="s">
        <v>6</v>
      </c>
      <c r="O57" s="5">
        <v>-1</v>
      </c>
      <c r="P57" s="5" t="e">
        <f>Source!DM35</f>
        <v>#REF!</v>
      </c>
      <c r="Q57" s="5"/>
      <c r="R57" s="5"/>
      <c r="S57" s="5"/>
      <c r="T57" s="5"/>
      <c r="U57" s="5"/>
      <c r="V57" s="5"/>
      <c r="W57" s="5">
        <v>3.0105599999999999</v>
      </c>
      <c r="X57" s="5">
        <v>1</v>
      </c>
      <c r="Y57" s="5">
        <v>3.0105599999999999</v>
      </c>
      <c r="Z57" s="5">
        <v>3.0105599999999999</v>
      </c>
      <c r="AA57" s="5">
        <v>1</v>
      </c>
      <c r="AB57" s="5">
        <v>3.0105599999999999</v>
      </c>
      <c r="IF57">
        <v>-1</v>
      </c>
    </row>
    <row r="58" spans="1:240" x14ac:dyDescent="0.2">
      <c r="A58" s="5">
        <v>50</v>
      </c>
      <c r="B58" s="5">
        <v>0</v>
      </c>
      <c r="C58" s="5">
        <v>0</v>
      </c>
      <c r="D58" s="5">
        <v>1</v>
      </c>
      <c r="E58" s="5">
        <v>208</v>
      </c>
      <c r="F58" s="5">
        <f>Source!V35</f>
        <v>13.46128</v>
      </c>
      <c r="G58" s="5" t="s">
        <v>85</v>
      </c>
      <c r="H58" s="5" t="s">
        <v>86</v>
      </c>
      <c r="I58" s="5"/>
      <c r="J58" s="5"/>
      <c r="K58" s="5">
        <v>208</v>
      </c>
      <c r="L58" s="5">
        <v>22</v>
      </c>
      <c r="M58" s="5">
        <v>3</v>
      </c>
      <c r="N58" s="5" t="s">
        <v>6</v>
      </c>
      <c r="O58" s="5">
        <v>-1</v>
      </c>
      <c r="P58" s="5">
        <f>Source!DN35</f>
        <v>13.46128</v>
      </c>
      <c r="Q58" s="5"/>
      <c r="R58" s="5"/>
      <c r="S58" s="5"/>
      <c r="T58" s="5"/>
      <c r="U58" s="5"/>
      <c r="V58" s="5"/>
      <c r="W58" s="5">
        <v>13.46128</v>
      </c>
      <c r="X58" s="5">
        <v>1</v>
      </c>
      <c r="Y58" s="5">
        <v>13.46128</v>
      </c>
      <c r="Z58" s="5">
        <v>13.46128</v>
      </c>
      <c r="AA58" s="5">
        <v>1</v>
      </c>
      <c r="AB58" s="5">
        <v>13.46128</v>
      </c>
      <c r="IF58">
        <v>-1</v>
      </c>
    </row>
    <row r="59" spans="1:240" x14ac:dyDescent="0.2">
      <c r="A59" s="5">
        <v>50</v>
      </c>
      <c r="B59" s="5">
        <v>0</v>
      </c>
      <c r="C59" s="5">
        <v>0</v>
      </c>
      <c r="D59" s="5">
        <v>1</v>
      </c>
      <c r="E59" s="5">
        <v>209</v>
      </c>
      <c r="F59" s="5">
        <f>ROUND(Source!W35,O59)</f>
        <v>0</v>
      </c>
      <c r="G59" s="5" t="s">
        <v>87</v>
      </c>
      <c r="H59" s="5" t="s">
        <v>88</v>
      </c>
      <c r="I59" s="5"/>
      <c r="J59" s="5"/>
      <c r="K59" s="5">
        <v>209</v>
      </c>
      <c r="L59" s="5">
        <v>23</v>
      </c>
      <c r="M59" s="5">
        <v>3</v>
      </c>
      <c r="N59" s="5" t="s">
        <v>6</v>
      </c>
      <c r="O59" s="5">
        <v>0</v>
      </c>
      <c r="P59" s="5">
        <f>ROUND(Source!DO35,O59)</f>
        <v>0</v>
      </c>
      <c r="Q59" s="5"/>
      <c r="R59" s="5"/>
      <c r="S59" s="5"/>
      <c r="T59" s="5"/>
      <c r="U59" s="5"/>
      <c r="V59" s="5"/>
      <c r="W59" s="5">
        <v>0</v>
      </c>
      <c r="X59" s="5">
        <v>1</v>
      </c>
      <c r="Y59" s="5">
        <v>0</v>
      </c>
      <c r="Z59" s="5">
        <v>0</v>
      </c>
      <c r="AA59" s="5">
        <v>1</v>
      </c>
      <c r="AB59" s="5">
        <v>0</v>
      </c>
      <c r="IF59">
        <v>-1</v>
      </c>
    </row>
    <row r="60" spans="1:240" x14ac:dyDescent="0.2">
      <c r="A60" s="5">
        <v>50</v>
      </c>
      <c r="B60" s="5">
        <v>0</v>
      </c>
      <c r="C60" s="5">
        <v>0</v>
      </c>
      <c r="D60" s="5">
        <v>1</v>
      </c>
      <c r="E60" s="5">
        <v>233</v>
      </c>
      <c r="F60" s="5">
        <f>ROUND(Source!BD35,O60)</f>
        <v>1402</v>
      </c>
      <c r="G60" s="5" t="s">
        <v>89</v>
      </c>
      <c r="H60" s="5" t="s">
        <v>90</v>
      </c>
      <c r="I60" s="5"/>
      <c r="J60" s="5"/>
      <c r="K60" s="5">
        <v>233</v>
      </c>
      <c r="L60" s="5">
        <v>24</v>
      </c>
      <c r="M60" s="5">
        <v>3</v>
      </c>
      <c r="N60" s="5" t="s">
        <v>6</v>
      </c>
      <c r="O60" s="5">
        <v>0</v>
      </c>
      <c r="P60" s="5" t="e">
        <f>ROUND(Source!EV35,O60)</f>
        <v>#REF!</v>
      </c>
      <c r="Q60" s="5"/>
      <c r="R60" s="5"/>
      <c r="S60" s="5"/>
      <c r="T60" s="5"/>
      <c r="U60" s="5"/>
      <c r="V60" s="5"/>
      <c r="W60" s="5">
        <v>1402</v>
      </c>
      <c r="X60" s="5">
        <v>1</v>
      </c>
      <c r="Y60" s="5">
        <v>1402</v>
      </c>
      <c r="Z60" s="5">
        <v>10934</v>
      </c>
      <c r="AA60" s="5">
        <v>1</v>
      </c>
      <c r="AB60" s="5">
        <v>10934</v>
      </c>
      <c r="IF60">
        <v>-1</v>
      </c>
    </row>
    <row r="61" spans="1:240" x14ac:dyDescent="0.2">
      <c r="A61" s="5">
        <v>50</v>
      </c>
      <c r="B61" s="5">
        <v>0</v>
      </c>
      <c r="C61" s="5">
        <v>0</v>
      </c>
      <c r="D61" s="5">
        <v>1</v>
      </c>
      <c r="E61" s="5">
        <v>210</v>
      </c>
      <c r="F61" s="5">
        <f>ROUND(Source!X35,O61)</f>
        <v>196</v>
      </c>
      <c r="G61" s="5" t="s">
        <v>91</v>
      </c>
      <c r="H61" s="5" t="s">
        <v>92</v>
      </c>
      <c r="I61" s="5"/>
      <c r="J61" s="5"/>
      <c r="K61" s="5">
        <v>210</v>
      </c>
      <c r="L61" s="5">
        <v>25</v>
      </c>
      <c r="M61" s="5">
        <v>3</v>
      </c>
      <c r="N61" s="5" t="s">
        <v>6</v>
      </c>
      <c r="O61" s="5">
        <v>0</v>
      </c>
      <c r="P61" s="5" t="e">
        <f>ROUND(Source!DP35,O61)</f>
        <v>#REF!</v>
      </c>
      <c r="Q61" s="5"/>
      <c r="R61" s="5"/>
      <c r="S61" s="5"/>
      <c r="T61" s="5"/>
      <c r="U61" s="5"/>
      <c r="V61" s="5"/>
      <c r="W61" s="5">
        <v>196</v>
      </c>
      <c r="X61" s="5">
        <v>1</v>
      </c>
      <c r="Y61" s="5">
        <v>196</v>
      </c>
      <c r="Z61" s="5">
        <v>4077</v>
      </c>
      <c r="AA61" s="5">
        <v>1</v>
      </c>
      <c r="AB61" s="5">
        <v>4077</v>
      </c>
      <c r="IF61">
        <v>-1</v>
      </c>
    </row>
    <row r="62" spans="1:240" x14ac:dyDescent="0.2">
      <c r="A62" s="5">
        <v>50</v>
      </c>
      <c r="B62" s="5">
        <v>0</v>
      </c>
      <c r="C62" s="5">
        <v>0</v>
      </c>
      <c r="D62" s="5">
        <v>1</v>
      </c>
      <c r="E62" s="5">
        <v>211</v>
      </c>
      <c r="F62" s="5">
        <f>ROUND(Source!Y35,O62)</f>
        <v>104</v>
      </c>
      <c r="G62" s="5" t="s">
        <v>93</v>
      </c>
      <c r="H62" s="5" t="s">
        <v>94</v>
      </c>
      <c r="I62" s="5"/>
      <c r="J62" s="5"/>
      <c r="K62" s="5">
        <v>211</v>
      </c>
      <c r="L62" s="5">
        <v>26</v>
      </c>
      <c r="M62" s="5">
        <v>3</v>
      </c>
      <c r="N62" s="5" t="s">
        <v>6</v>
      </c>
      <c r="O62" s="5">
        <v>0</v>
      </c>
      <c r="P62" s="5" t="e">
        <f>ROUND(Source!DQ35,O62)</f>
        <v>#REF!</v>
      </c>
      <c r="Q62" s="5"/>
      <c r="R62" s="5"/>
      <c r="S62" s="5"/>
      <c r="T62" s="5"/>
      <c r="U62" s="5"/>
      <c r="V62" s="5"/>
      <c r="W62" s="5">
        <v>104</v>
      </c>
      <c r="X62" s="5">
        <v>1</v>
      </c>
      <c r="Y62" s="5">
        <v>104</v>
      </c>
      <c r="Z62" s="5">
        <v>1948</v>
      </c>
      <c r="AA62" s="5">
        <v>1</v>
      </c>
      <c r="AB62" s="5">
        <v>1948</v>
      </c>
      <c r="IF62">
        <v>-1</v>
      </c>
    </row>
    <row r="63" spans="1:240" x14ac:dyDescent="0.2">
      <c r="A63" s="5">
        <v>50</v>
      </c>
      <c r="B63" s="5">
        <v>0</v>
      </c>
      <c r="C63" s="5">
        <v>0</v>
      </c>
      <c r="D63" s="5">
        <v>1</v>
      </c>
      <c r="E63" s="5">
        <v>224</v>
      </c>
      <c r="F63" s="5">
        <f>ROUND(Source!AR35,O63)</f>
        <v>3363</v>
      </c>
      <c r="G63" s="5" t="s">
        <v>95</v>
      </c>
      <c r="H63" s="5" t="s">
        <v>96</v>
      </c>
      <c r="I63" s="5"/>
      <c r="J63" s="5"/>
      <c r="K63" s="5">
        <v>224</v>
      </c>
      <c r="L63" s="5">
        <v>27</v>
      </c>
      <c r="M63" s="5">
        <v>3</v>
      </c>
      <c r="N63" s="5" t="s">
        <v>6</v>
      </c>
      <c r="O63" s="5">
        <v>0</v>
      </c>
      <c r="P63" s="5" t="e">
        <f>ROUND(Source!EJ35,O63)</f>
        <v>#REF!</v>
      </c>
      <c r="Q63" s="5"/>
      <c r="R63" s="5"/>
      <c r="S63" s="5"/>
      <c r="T63" s="5"/>
      <c r="U63" s="5"/>
      <c r="V63" s="5"/>
      <c r="W63" s="5">
        <v>3363</v>
      </c>
      <c r="X63" s="5">
        <v>1</v>
      </c>
      <c r="Y63" s="5">
        <v>3363</v>
      </c>
      <c r="Z63" s="5">
        <v>33088</v>
      </c>
      <c r="AA63" s="5">
        <v>1</v>
      </c>
      <c r="AB63" s="5">
        <v>33088</v>
      </c>
      <c r="IF63">
        <v>-1</v>
      </c>
    </row>
    <row r="64" spans="1:240" x14ac:dyDescent="0.2">
      <c r="IF64">
        <v>-1</v>
      </c>
    </row>
    <row r="65" spans="1:240" x14ac:dyDescent="0.2">
      <c r="A65" s="3">
        <v>51</v>
      </c>
      <c r="B65" s="3">
        <f>B12</f>
        <v>129</v>
      </c>
      <c r="C65" s="3">
        <f>A12</f>
        <v>1</v>
      </c>
      <c r="D65" s="3">
        <f>ROW(A12)</f>
        <v>12</v>
      </c>
      <c r="E65" s="3"/>
      <c r="F65" s="3" t="str">
        <f>IF(F12&lt;&gt;"",F12,"")</f>
        <v>4.1.3.1 Планировка стройплощадки(снятие перемещение растительного грунта для хранения)</v>
      </c>
      <c r="G65" s="3" t="str">
        <f>IF(G12&lt;&gt;"",G12,"")</f>
        <v>Дом блокировнной застройки, расположенный по адресу: Орловская область, Орловский муниципальный округ, д.Никуличи (поз.1)</v>
      </c>
      <c r="H65" s="3">
        <v>0</v>
      </c>
      <c r="I65" s="3"/>
      <c r="J65" s="3"/>
      <c r="K65" s="3"/>
      <c r="L65" s="3"/>
      <c r="M65" s="3"/>
      <c r="N65" s="3"/>
      <c r="O65" s="3">
        <f t="shared" ref="O65:T65" si="56">ROUND(O35,0)</f>
        <v>3063</v>
      </c>
      <c r="P65" s="3">
        <f t="shared" si="56"/>
        <v>0</v>
      </c>
      <c r="Q65" s="3">
        <f t="shared" si="56"/>
        <v>3040</v>
      </c>
      <c r="R65" s="3">
        <f t="shared" si="56"/>
        <v>183</v>
      </c>
      <c r="S65" s="3">
        <f t="shared" si="56"/>
        <v>23</v>
      </c>
      <c r="T65" s="3">
        <f t="shared" si="56"/>
        <v>0</v>
      </c>
      <c r="U65" s="3">
        <f>U35</f>
        <v>3.0105600000000003</v>
      </c>
      <c r="V65" s="3">
        <f>V35</f>
        <v>13.46128</v>
      </c>
      <c r="W65" s="3">
        <f>ROUND(W35,0)</f>
        <v>0</v>
      </c>
      <c r="X65" s="3">
        <f>ROUND(X35,0)</f>
        <v>196</v>
      </c>
      <c r="Y65" s="3">
        <f>ROUND(Y35,0)</f>
        <v>104</v>
      </c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>
        <f t="shared" ref="AO65:BD65" si="57">ROUND(AO35,0)</f>
        <v>0</v>
      </c>
      <c r="AP65" s="3">
        <f t="shared" si="57"/>
        <v>0</v>
      </c>
      <c r="AQ65" s="3">
        <f t="shared" si="57"/>
        <v>0</v>
      </c>
      <c r="AR65" s="3">
        <f t="shared" si="57"/>
        <v>3363</v>
      </c>
      <c r="AS65" s="3">
        <f t="shared" si="57"/>
        <v>3363</v>
      </c>
      <c r="AT65" s="3">
        <f t="shared" si="57"/>
        <v>0</v>
      </c>
      <c r="AU65" s="3">
        <f t="shared" si="57"/>
        <v>0</v>
      </c>
      <c r="AV65" s="3">
        <f t="shared" si="57"/>
        <v>0</v>
      </c>
      <c r="AW65" s="3">
        <f t="shared" si="57"/>
        <v>0</v>
      </c>
      <c r="AX65" s="3">
        <f t="shared" si="57"/>
        <v>0</v>
      </c>
      <c r="AY65" s="3">
        <f t="shared" si="57"/>
        <v>0</v>
      </c>
      <c r="AZ65" s="3">
        <f t="shared" si="57"/>
        <v>0</v>
      </c>
      <c r="BA65" s="3">
        <f t="shared" si="57"/>
        <v>0</v>
      </c>
      <c r="BB65" s="3">
        <f t="shared" si="57"/>
        <v>0</v>
      </c>
      <c r="BC65" s="3">
        <f t="shared" si="57"/>
        <v>0</v>
      </c>
      <c r="BD65" s="3">
        <f t="shared" si="57"/>
        <v>1402</v>
      </c>
      <c r="BE65" s="3"/>
      <c r="BF65" s="3"/>
      <c r="BG65" s="3"/>
      <c r="BH65" s="3"/>
      <c r="BI65" s="3"/>
      <c r="BJ65" s="3"/>
      <c r="BK65" s="3"/>
      <c r="BL65" s="3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  <c r="BZ65" s="3"/>
      <c r="CA65" s="3"/>
      <c r="CB65" s="3"/>
      <c r="CC65" s="3"/>
      <c r="CD65" s="3"/>
      <c r="CE65" s="3"/>
      <c r="CF65" s="3"/>
      <c r="CG65" s="3"/>
      <c r="CH65" s="3"/>
      <c r="CI65" s="3"/>
      <c r="CJ65" s="3"/>
      <c r="CK65" s="3"/>
      <c r="CL65" s="3"/>
      <c r="CM65" s="3"/>
      <c r="CN65" s="3"/>
      <c r="CO65" s="3"/>
      <c r="CP65" s="3"/>
      <c r="CQ65" s="3"/>
      <c r="CR65" s="3"/>
      <c r="CS65" s="3"/>
      <c r="CT65" s="3"/>
      <c r="CU65" s="3"/>
      <c r="CV65" s="3"/>
      <c r="CW65" s="3"/>
      <c r="CX65" s="3"/>
      <c r="CY65" s="3"/>
      <c r="CZ65" s="3"/>
      <c r="DA65" s="3"/>
      <c r="DB65" s="3"/>
      <c r="DC65" s="3"/>
      <c r="DD65" s="3"/>
      <c r="DE65" s="3"/>
      <c r="DF65" s="3"/>
      <c r="DG65" s="4" t="e">
        <f t="shared" ref="DG65:DL65" si="58">ROUND(DG35,0)</f>
        <v>#REF!</v>
      </c>
      <c r="DH65" s="4">
        <f t="shared" si="58"/>
        <v>0</v>
      </c>
      <c r="DI65" s="4" t="e">
        <f t="shared" si="58"/>
        <v>#REF!</v>
      </c>
      <c r="DJ65" s="4" t="e">
        <f t="shared" si="58"/>
        <v>#REF!</v>
      </c>
      <c r="DK65" s="4" t="e">
        <f t="shared" si="58"/>
        <v>#REF!</v>
      </c>
      <c r="DL65" s="4">
        <f t="shared" si="58"/>
        <v>0</v>
      </c>
      <c r="DM65" s="4" t="e">
        <f>DM35</f>
        <v>#REF!</v>
      </c>
      <c r="DN65" s="4">
        <f>DN35</f>
        <v>13.46128</v>
      </c>
      <c r="DO65" s="4">
        <f>ROUND(DO35,0)</f>
        <v>0</v>
      </c>
      <c r="DP65" s="4" t="e">
        <f>ROUND(DP35,0)</f>
        <v>#REF!</v>
      </c>
      <c r="DQ65" s="4" t="e">
        <f>ROUND(DQ35,0)</f>
        <v>#REF!</v>
      </c>
      <c r="DR65" s="4"/>
      <c r="DS65" s="4"/>
      <c r="DT65" s="4"/>
      <c r="DU65" s="4"/>
      <c r="DV65" s="4"/>
      <c r="DW65" s="4"/>
      <c r="DX65" s="4"/>
      <c r="DY65" s="4"/>
      <c r="DZ65" s="4"/>
      <c r="EA65" s="4"/>
      <c r="EB65" s="4"/>
      <c r="EC65" s="4"/>
      <c r="ED65" s="4"/>
      <c r="EE65" s="4"/>
      <c r="EF65" s="4"/>
      <c r="EG65" s="4">
        <f t="shared" ref="EG65:EV65" si="59">ROUND(EG35,0)</f>
        <v>0</v>
      </c>
      <c r="EH65" s="4">
        <f t="shared" si="59"/>
        <v>0</v>
      </c>
      <c r="EI65" s="4">
        <f t="shared" si="59"/>
        <v>0</v>
      </c>
      <c r="EJ65" s="4" t="e">
        <f t="shared" si="59"/>
        <v>#REF!</v>
      </c>
      <c r="EK65" s="4" t="e">
        <f t="shared" si="59"/>
        <v>#REF!</v>
      </c>
      <c r="EL65" s="4">
        <f t="shared" si="59"/>
        <v>0</v>
      </c>
      <c r="EM65" s="4">
        <f t="shared" si="59"/>
        <v>0</v>
      </c>
      <c r="EN65" s="4">
        <f t="shared" si="59"/>
        <v>0</v>
      </c>
      <c r="EO65" s="4">
        <f t="shared" si="59"/>
        <v>0</v>
      </c>
      <c r="EP65" s="4">
        <f t="shared" si="59"/>
        <v>0</v>
      </c>
      <c r="EQ65" s="4">
        <f t="shared" si="59"/>
        <v>0</v>
      </c>
      <c r="ER65" s="4">
        <f t="shared" si="59"/>
        <v>0</v>
      </c>
      <c r="ES65" s="4">
        <f t="shared" si="59"/>
        <v>0</v>
      </c>
      <c r="ET65" s="4">
        <f t="shared" si="59"/>
        <v>0</v>
      </c>
      <c r="EU65" s="4">
        <f t="shared" si="59"/>
        <v>0</v>
      </c>
      <c r="EV65" s="4" t="e">
        <f t="shared" si="59"/>
        <v>#REF!</v>
      </c>
      <c r="EW65" s="4"/>
      <c r="EX65" s="4"/>
      <c r="EY65" s="4"/>
      <c r="EZ65" s="4"/>
      <c r="FA65" s="4"/>
      <c r="FB65" s="4"/>
      <c r="FC65" s="4"/>
      <c r="FD65" s="4"/>
      <c r="FE65" s="4"/>
      <c r="FF65" s="4"/>
      <c r="FG65" s="4"/>
      <c r="FH65" s="4"/>
      <c r="FI65" s="4"/>
      <c r="FJ65" s="4"/>
      <c r="FK65" s="4"/>
      <c r="FL65" s="4"/>
      <c r="FM65" s="4"/>
      <c r="FN65" s="4"/>
      <c r="FO65" s="4"/>
      <c r="FP65" s="4"/>
      <c r="FQ65" s="4"/>
      <c r="FR65" s="4"/>
      <c r="FS65" s="4"/>
      <c r="FT65" s="4"/>
      <c r="FU65" s="4"/>
      <c r="FV65" s="4"/>
      <c r="FW65" s="4"/>
      <c r="FX65" s="4"/>
      <c r="FY65" s="4"/>
      <c r="FZ65" s="4"/>
      <c r="GA65" s="4"/>
      <c r="GB65" s="4"/>
      <c r="GC65" s="4"/>
      <c r="GD65" s="4"/>
      <c r="GE65" s="4"/>
      <c r="GF65" s="4"/>
      <c r="GG65" s="4"/>
      <c r="GH65" s="4"/>
      <c r="GI65" s="4"/>
      <c r="GJ65" s="4"/>
      <c r="GK65" s="4"/>
      <c r="GL65" s="4"/>
      <c r="GM65" s="4"/>
      <c r="GN65" s="4"/>
      <c r="GO65" s="4"/>
      <c r="GP65" s="4"/>
      <c r="GQ65" s="4"/>
      <c r="GR65" s="4"/>
      <c r="GS65" s="4"/>
      <c r="GT65" s="4"/>
      <c r="GU65" s="4"/>
      <c r="GV65" s="4"/>
      <c r="GW65" s="4"/>
      <c r="GX65" s="4">
        <v>0</v>
      </c>
      <c r="IF65">
        <v>-1</v>
      </c>
    </row>
    <row r="66" spans="1:240" x14ac:dyDescent="0.2">
      <c r="IF66">
        <v>-1</v>
      </c>
    </row>
    <row r="67" spans="1:240" x14ac:dyDescent="0.2">
      <c r="A67" s="5">
        <v>50</v>
      </c>
      <c r="B67" s="5">
        <v>0</v>
      </c>
      <c r="C67" s="5">
        <v>0</v>
      </c>
      <c r="D67" s="5">
        <v>1</v>
      </c>
      <c r="E67" s="5">
        <v>201</v>
      </c>
      <c r="F67" s="5">
        <f>ROUND(Source!O65,O67)</f>
        <v>3063</v>
      </c>
      <c r="G67" s="5" t="s">
        <v>43</v>
      </c>
      <c r="H67" s="5" t="s">
        <v>44</v>
      </c>
      <c r="I67" s="5"/>
      <c r="J67" s="5"/>
      <c r="K67" s="5">
        <v>201</v>
      </c>
      <c r="L67" s="5">
        <v>1</v>
      </c>
      <c r="M67" s="5">
        <v>3</v>
      </c>
      <c r="N67" s="5" t="s">
        <v>6</v>
      </c>
      <c r="O67" s="5">
        <v>0</v>
      </c>
      <c r="P67" s="5" t="e">
        <f>ROUND(Source!DG65,O67)</f>
        <v>#REF!</v>
      </c>
      <c r="Q67" s="5"/>
      <c r="R67" s="5"/>
      <c r="S67" s="5"/>
      <c r="T67" s="5"/>
      <c r="U67" s="5"/>
      <c r="V67" s="5"/>
      <c r="W67" s="5">
        <v>3063</v>
      </c>
      <c r="X67" s="5">
        <v>1</v>
      </c>
      <c r="Y67" s="5">
        <v>3063</v>
      </c>
      <c r="Z67" s="5">
        <v>27063</v>
      </c>
      <c r="AA67" s="5">
        <v>1</v>
      </c>
      <c r="AB67" s="5">
        <v>27063</v>
      </c>
      <c r="IF67">
        <v>-1</v>
      </c>
    </row>
    <row r="68" spans="1:240" x14ac:dyDescent="0.2">
      <c r="A68" s="5">
        <v>50</v>
      </c>
      <c r="B68" s="5">
        <v>0</v>
      </c>
      <c r="C68" s="5">
        <v>0</v>
      </c>
      <c r="D68" s="5">
        <v>1</v>
      </c>
      <c r="E68" s="5">
        <v>202</v>
      </c>
      <c r="F68" s="5">
        <f>ROUND(Source!P65,O68)</f>
        <v>0</v>
      </c>
      <c r="G68" s="5" t="s">
        <v>45</v>
      </c>
      <c r="H68" s="5" t="s">
        <v>46</v>
      </c>
      <c r="I68" s="5"/>
      <c r="J68" s="5"/>
      <c r="K68" s="5">
        <v>202</v>
      </c>
      <c r="L68" s="5">
        <v>2</v>
      </c>
      <c r="M68" s="5">
        <v>3</v>
      </c>
      <c r="N68" s="5" t="s">
        <v>6</v>
      </c>
      <c r="O68" s="5">
        <v>0</v>
      </c>
      <c r="P68" s="5">
        <f>ROUND(Source!DH65,O68)</f>
        <v>0</v>
      </c>
      <c r="Q68" s="5"/>
      <c r="R68" s="5"/>
      <c r="S68" s="5"/>
      <c r="T68" s="5"/>
      <c r="U68" s="5"/>
      <c r="V68" s="5"/>
      <c r="W68" s="5">
        <v>0</v>
      </c>
      <c r="X68" s="5">
        <v>1</v>
      </c>
      <c r="Y68" s="5">
        <v>0</v>
      </c>
      <c r="Z68" s="5">
        <v>0</v>
      </c>
      <c r="AA68" s="5">
        <v>1</v>
      </c>
      <c r="AB68" s="5">
        <v>0</v>
      </c>
      <c r="IF68">
        <v>-1</v>
      </c>
    </row>
    <row r="69" spans="1:240" x14ac:dyDescent="0.2">
      <c r="A69" s="5">
        <v>50</v>
      </c>
      <c r="B69" s="5">
        <v>0</v>
      </c>
      <c r="C69" s="5">
        <v>0</v>
      </c>
      <c r="D69" s="5">
        <v>1</v>
      </c>
      <c r="E69" s="5">
        <v>222</v>
      </c>
      <c r="F69" s="5">
        <f>ROUND(Source!AO65,O69)</f>
        <v>0</v>
      </c>
      <c r="G69" s="5" t="s">
        <v>47</v>
      </c>
      <c r="H69" s="5" t="s">
        <v>48</v>
      </c>
      <c r="I69" s="5"/>
      <c r="J69" s="5"/>
      <c r="K69" s="5">
        <v>222</v>
      </c>
      <c r="L69" s="5">
        <v>3</v>
      </c>
      <c r="M69" s="5">
        <v>3</v>
      </c>
      <c r="N69" s="5" t="s">
        <v>6</v>
      </c>
      <c r="O69" s="5">
        <v>0</v>
      </c>
      <c r="P69" s="5">
        <f>ROUND(Source!EG65,O69)</f>
        <v>0</v>
      </c>
      <c r="Q69" s="5"/>
      <c r="R69" s="5"/>
      <c r="S69" s="5"/>
      <c r="T69" s="5"/>
      <c r="U69" s="5"/>
      <c r="V69" s="5"/>
      <c r="W69" s="5">
        <v>0</v>
      </c>
      <c r="X69" s="5">
        <v>1</v>
      </c>
      <c r="Y69" s="5">
        <v>0</v>
      </c>
      <c r="Z69" s="5">
        <v>0</v>
      </c>
      <c r="AA69" s="5">
        <v>1</v>
      </c>
      <c r="AB69" s="5">
        <v>0</v>
      </c>
      <c r="IF69">
        <v>-1</v>
      </c>
    </row>
    <row r="70" spans="1:240" x14ac:dyDescent="0.2">
      <c r="A70" s="5">
        <v>50</v>
      </c>
      <c r="B70" s="5">
        <v>0</v>
      </c>
      <c r="C70" s="5">
        <v>0</v>
      </c>
      <c r="D70" s="5">
        <v>1</v>
      </c>
      <c r="E70" s="5">
        <v>225</v>
      </c>
      <c r="F70" s="5">
        <f>ROUND(Source!AV65,O70)</f>
        <v>0</v>
      </c>
      <c r="G70" s="5" t="s">
        <v>49</v>
      </c>
      <c r="H70" s="5" t="s">
        <v>50</v>
      </c>
      <c r="I70" s="5"/>
      <c r="J70" s="5"/>
      <c r="K70" s="5">
        <v>225</v>
      </c>
      <c r="L70" s="5">
        <v>4</v>
      </c>
      <c r="M70" s="5">
        <v>3</v>
      </c>
      <c r="N70" s="5" t="s">
        <v>6</v>
      </c>
      <c r="O70" s="5">
        <v>0</v>
      </c>
      <c r="P70" s="5">
        <f>ROUND(Source!EN65,O70)</f>
        <v>0</v>
      </c>
      <c r="Q70" s="5"/>
      <c r="R70" s="5"/>
      <c r="S70" s="5"/>
      <c r="T70" s="5"/>
      <c r="U70" s="5"/>
      <c r="V70" s="5"/>
      <c r="W70" s="5">
        <v>0</v>
      </c>
      <c r="X70" s="5">
        <v>1</v>
      </c>
      <c r="Y70" s="5">
        <v>0</v>
      </c>
      <c r="Z70" s="5">
        <v>0</v>
      </c>
      <c r="AA70" s="5">
        <v>1</v>
      </c>
      <c r="AB70" s="5">
        <v>0</v>
      </c>
      <c r="IF70">
        <v>-1</v>
      </c>
    </row>
    <row r="71" spans="1:240" x14ac:dyDescent="0.2">
      <c r="A71" s="5">
        <v>50</v>
      </c>
      <c r="B71" s="5">
        <v>0</v>
      </c>
      <c r="C71" s="5">
        <v>0</v>
      </c>
      <c r="D71" s="5">
        <v>1</v>
      </c>
      <c r="E71" s="5">
        <v>226</v>
      </c>
      <c r="F71" s="5">
        <f>ROUND(Source!AW65,O71)</f>
        <v>0</v>
      </c>
      <c r="G71" s="5" t="s">
        <v>51</v>
      </c>
      <c r="H71" s="5" t="s">
        <v>52</v>
      </c>
      <c r="I71" s="5"/>
      <c r="J71" s="5"/>
      <c r="K71" s="5">
        <v>226</v>
      </c>
      <c r="L71" s="5">
        <v>5</v>
      </c>
      <c r="M71" s="5">
        <v>3</v>
      </c>
      <c r="N71" s="5" t="s">
        <v>6</v>
      </c>
      <c r="O71" s="5">
        <v>0</v>
      </c>
      <c r="P71" s="5">
        <f>ROUND(Source!EO65,O71)</f>
        <v>0</v>
      </c>
      <c r="Q71" s="5"/>
      <c r="R71" s="5"/>
      <c r="S71" s="5"/>
      <c r="T71" s="5"/>
      <c r="U71" s="5"/>
      <c r="V71" s="5"/>
      <c r="W71" s="5">
        <v>0</v>
      </c>
      <c r="X71" s="5">
        <v>1</v>
      </c>
      <c r="Y71" s="5">
        <v>0</v>
      </c>
      <c r="Z71" s="5">
        <v>0</v>
      </c>
      <c r="AA71" s="5">
        <v>1</v>
      </c>
      <c r="AB71" s="5">
        <v>0</v>
      </c>
      <c r="IF71">
        <v>-1</v>
      </c>
    </row>
    <row r="72" spans="1:240" x14ac:dyDescent="0.2">
      <c r="A72" s="5">
        <v>50</v>
      </c>
      <c r="B72" s="5">
        <v>0</v>
      </c>
      <c r="C72" s="5">
        <v>0</v>
      </c>
      <c r="D72" s="5">
        <v>1</v>
      </c>
      <c r="E72" s="5">
        <v>227</v>
      </c>
      <c r="F72" s="5">
        <f>ROUND(Source!AX65,O72)</f>
        <v>0</v>
      </c>
      <c r="G72" s="5" t="s">
        <v>53</v>
      </c>
      <c r="H72" s="5" t="s">
        <v>54</v>
      </c>
      <c r="I72" s="5"/>
      <c r="J72" s="5"/>
      <c r="K72" s="5">
        <v>227</v>
      </c>
      <c r="L72" s="5">
        <v>6</v>
      </c>
      <c r="M72" s="5">
        <v>3</v>
      </c>
      <c r="N72" s="5" t="s">
        <v>6</v>
      </c>
      <c r="O72" s="5">
        <v>0</v>
      </c>
      <c r="P72" s="5">
        <f>ROUND(Source!EP65,O72)</f>
        <v>0</v>
      </c>
      <c r="Q72" s="5"/>
      <c r="R72" s="5"/>
      <c r="S72" s="5"/>
      <c r="T72" s="5"/>
      <c r="U72" s="5"/>
      <c r="V72" s="5"/>
      <c r="W72" s="5">
        <v>0</v>
      </c>
      <c r="X72" s="5">
        <v>1</v>
      </c>
      <c r="Y72" s="5">
        <v>0</v>
      </c>
      <c r="Z72" s="5">
        <v>0</v>
      </c>
      <c r="AA72" s="5">
        <v>1</v>
      </c>
      <c r="AB72" s="5">
        <v>0</v>
      </c>
      <c r="IF72">
        <v>-1</v>
      </c>
    </row>
    <row r="73" spans="1:240" x14ac:dyDescent="0.2">
      <c r="A73" s="5">
        <v>50</v>
      </c>
      <c r="B73" s="5">
        <v>0</v>
      </c>
      <c r="C73" s="5">
        <v>0</v>
      </c>
      <c r="D73" s="5">
        <v>1</v>
      </c>
      <c r="E73" s="5">
        <v>228</v>
      </c>
      <c r="F73" s="5">
        <f>ROUND(Source!AY65,O73)</f>
        <v>0</v>
      </c>
      <c r="G73" s="5" t="s">
        <v>55</v>
      </c>
      <c r="H73" s="5" t="s">
        <v>56</v>
      </c>
      <c r="I73" s="5"/>
      <c r="J73" s="5"/>
      <c r="K73" s="5">
        <v>228</v>
      </c>
      <c r="L73" s="5">
        <v>7</v>
      </c>
      <c r="M73" s="5">
        <v>3</v>
      </c>
      <c r="N73" s="5" t="s">
        <v>6</v>
      </c>
      <c r="O73" s="5">
        <v>0</v>
      </c>
      <c r="P73" s="5">
        <f>ROUND(Source!EQ65,O73)</f>
        <v>0</v>
      </c>
      <c r="Q73" s="5"/>
      <c r="R73" s="5"/>
      <c r="S73" s="5"/>
      <c r="T73" s="5"/>
      <c r="U73" s="5"/>
      <c r="V73" s="5"/>
      <c r="W73" s="5">
        <v>0</v>
      </c>
      <c r="X73" s="5">
        <v>1</v>
      </c>
      <c r="Y73" s="5">
        <v>0</v>
      </c>
      <c r="Z73" s="5">
        <v>0</v>
      </c>
      <c r="AA73" s="5">
        <v>1</v>
      </c>
      <c r="AB73" s="5">
        <v>0</v>
      </c>
      <c r="IF73">
        <v>-1</v>
      </c>
    </row>
    <row r="74" spans="1:240" x14ac:dyDescent="0.2">
      <c r="A74" s="5">
        <v>50</v>
      </c>
      <c r="B74" s="5">
        <v>0</v>
      </c>
      <c r="C74" s="5">
        <v>0</v>
      </c>
      <c r="D74" s="5">
        <v>1</v>
      </c>
      <c r="E74" s="5">
        <v>216</v>
      </c>
      <c r="F74" s="5">
        <f>ROUND(Source!AP65,O74)</f>
        <v>0</v>
      </c>
      <c r="G74" s="5" t="s">
        <v>57</v>
      </c>
      <c r="H74" s="5" t="s">
        <v>58</v>
      </c>
      <c r="I74" s="5"/>
      <c r="J74" s="5"/>
      <c r="K74" s="5">
        <v>216</v>
      </c>
      <c r="L74" s="5">
        <v>8</v>
      </c>
      <c r="M74" s="5">
        <v>3</v>
      </c>
      <c r="N74" s="5" t="s">
        <v>6</v>
      </c>
      <c r="O74" s="5">
        <v>0</v>
      </c>
      <c r="P74" s="5">
        <f>ROUND(Source!EH65,O74)</f>
        <v>0</v>
      </c>
      <c r="Q74" s="5"/>
      <c r="R74" s="5"/>
      <c r="S74" s="5"/>
      <c r="T74" s="5"/>
      <c r="U74" s="5"/>
      <c r="V74" s="5"/>
      <c r="W74" s="5">
        <v>0</v>
      </c>
      <c r="X74" s="5">
        <v>1</v>
      </c>
      <c r="Y74" s="5">
        <v>0</v>
      </c>
      <c r="Z74" s="5">
        <v>0</v>
      </c>
      <c r="AA74" s="5">
        <v>1</v>
      </c>
      <c r="AB74" s="5">
        <v>0</v>
      </c>
      <c r="IF74">
        <v>-1</v>
      </c>
    </row>
    <row r="75" spans="1:240" x14ac:dyDescent="0.2">
      <c r="A75" s="5">
        <v>50</v>
      </c>
      <c r="B75" s="5">
        <v>0</v>
      </c>
      <c r="C75" s="5">
        <v>0</v>
      </c>
      <c r="D75" s="5">
        <v>1</v>
      </c>
      <c r="E75" s="5">
        <v>223</v>
      </c>
      <c r="F75" s="5">
        <f>ROUND(Source!AQ65,O75)</f>
        <v>0</v>
      </c>
      <c r="G75" s="5" t="s">
        <v>59</v>
      </c>
      <c r="H75" s="5" t="s">
        <v>60</v>
      </c>
      <c r="I75" s="5"/>
      <c r="J75" s="5"/>
      <c r="K75" s="5">
        <v>223</v>
      </c>
      <c r="L75" s="5">
        <v>9</v>
      </c>
      <c r="M75" s="5">
        <v>3</v>
      </c>
      <c r="N75" s="5" t="s">
        <v>6</v>
      </c>
      <c r="O75" s="5">
        <v>0</v>
      </c>
      <c r="P75" s="5">
        <f>ROUND(Source!EI65,O75)</f>
        <v>0</v>
      </c>
      <c r="Q75" s="5"/>
      <c r="R75" s="5"/>
      <c r="S75" s="5"/>
      <c r="T75" s="5"/>
      <c r="U75" s="5"/>
      <c r="V75" s="5"/>
      <c r="W75" s="5">
        <v>0</v>
      </c>
      <c r="X75" s="5">
        <v>1</v>
      </c>
      <c r="Y75" s="5">
        <v>0</v>
      </c>
      <c r="Z75" s="5">
        <v>0</v>
      </c>
      <c r="AA75" s="5">
        <v>1</v>
      </c>
      <c r="AB75" s="5">
        <v>0</v>
      </c>
      <c r="IF75">
        <v>-1</v>
      </c>
    </row>
    <row r="76" spans="1:240" x14ac:dyDescent="0.2">
      <c r="A76" s="5">
        <v>50</v>
      </c>
      <c r="B76" s="5">
        <v>0</v>
      </c>
      <c r="C76" s="5">
        <v>0</v>
      </c>
      <c r="D76" s="5">
        <v>1</v>
      </c>
      <c r="E76" s="5">
        <v>229</v>
      </c>
      <c r="F76" s="5">
        <f>ROUND(Source!AZ65,O76)</f>
        <v>0</v>
      </c>
      <c r="G76" s="5" t="s">
        <v>61</v>
      </c>
      <c r="H76" s="5" t="s">
        <v>62</v>
      </c>
      <c r="I76" s="5"/>
      <c r="J76" s="5"/>
      <c r="K76" s="5">
        <v>229</v>
      </c>
      <c r="L76" s="5">
        <v>10</v>
      </c>
      <c r="M76" s="5">
        <v>3</v>
      </c>
      <c r="N76" s="5" t="s">
        <v>6</v>
      </c>
      <c r="O76" s="5">
        <v>0</v>
      </c>
      <c r="P76" s="5">
        <f>ROUND(Source!ER65,O76)</f>
        <v>0</v>
      </c>
      <c r="Q76" s="5"/>
      <c r="R76" s="5"/>
      <c r="S76" s="5"/>
      <c r="T76" s="5"/>
      <c r="U76" s="5"/>
      <c r="V76" s="5"/>
      <c r="W76" s="5">
        <v>0</v>
      </c>
      <c r="X76" s="5">
        <v>1</v>
      </c>
      <c r="Y76" s="5">
        <v>0</v>
      </c>
      <c r="Z76" s="5">
        <v>0</v>
      </c>
      <c r="AA76" s="5">
        <v>1</v>
      </c>
      <c r="AB76" s="5">
        <v>0</v>
      </c>
      <c r="IF76">
        <v>-1</v>
      </c>
    </row>
    <row r="77" spans="1:240" x14ac:dyDescent="0.2">
      <c r="A77" s="5">
        <v>50</v>
      </c>
      <c r="B77" s="5">
        <v>0</v>
      </c>
      <c r="C77" s="5">
        <v>0</v>
      </c>
      <c r="D77" s="5">
        <v>1</v>
      </c>
      <c r="E77" s="5">
        <v>203</v>
      </c>
      <c r="F77" s="5">
        <f>ROUND(Source!Q65,O77)</f>
        <v>3040</v>
      </c>
      <c r="G77" s="5" t="s">
        <v>63</v>
      </c>
      <c r="H77" s="5" t="s">
        <v>64</v>
      </c>
      <c r="I77" s="5"/>
      <c r="J77" s="5"/>
      <c r="K77" s="5">
        <v>203</v>
      </c>
      <c r="L77" s="5">
        <v>11</v>
      </c>
      <c r="M77" s="5">
        <v>3</v>
      </c>
      <c r="N77" s="5" t="s">
        <v>6</v>
      </c>
      <c r="O77" s="5">
        <v>0</v>
      </c>
      <c r="P77" s="5" t="e">
        <f>ROUND(Source!DI65,O77)</f>
        <v>#REF!</v>
      </c>
      <c r="Q77" s="5"/>
      <c r="R77" s="5"/>
      <c r="S77" s="5"/>
      <c r="T77" s="5"/>
      <c r="U77" s="5"/>
      <c r="V77" s="5"/>
      <c r="W77" s="5">
        <v>3040</v>
      </c>
      <c r="X77" s="5">
        <v>1</v>
      </c>
      <c r="Y77" s="5">
        <v>3040</v>
      </c>
      <c r="Z77" s="5">
        <v>26162</v>
      </c>
      <c r="AA77" s="5">
        <v>1</v>
      </c>
      <c r="AB77" s="5">
        <v>26162</v>
      </c>
      <c r="IF77">
        <v>-1</v>
      </c>
    </row>
    <row r="78" spans="1:240" x14ac:dyDescent="0.2">
      <c r="A78" s="5">
        <v>50</v>
      </c>
      <c r="B78" s="5">
        <v>0</v>
      </c>
      <c r="C78" s="5">
        <v>0</v>
      </c>
      <c r="D78" s="5">
        <v>1</v>
      </c>
      <c r="E78" s="5">
        <v>231</v>
      </c>
      <c r="F78" s="5">
        <f>ROUND(Source!BB65,O78)</f>
        <v>0</v>
      </c>
      <c r="G78" s="5" t="s">
        <v>65</v>
      </c>
      <c r="H78" s="5" t="s">
        <v>66</v>
      </c>
      <c r="I78" s="5"/>
      <c r="J78" s="5"/>
      <c r="K78" s="5">
        <v>231</v>
      </c>
      <c r="L78" s="5">
        <v>12</v>
      </c>
      <c r="M78" s="5">
        <v>3</v>
      </c>
      <c r="N78" s="5" t="s">
        <v>6</v>
      </c>
      <c r="O78" s="5">
        <v>0</v>
      </c>
      <c r="P78" s="5">
        <f>ROUND(Source!ET65,O78)</f>
        <v>0</v>
      </c>
      <c r="Q78" s="5"/>
      <c r="R78" s="5"/>
      <c r="S78" s="5"/>
      <c r="T78" s="5"/>
      <c r="U78" s="5"/>
      <c r="V78" s="5"/>
      <c r="W78" s="5">
        <v>0</v>
      </c>
      <c r="X78" s="5">
        <v>1</v>
      </c>
      <c r="Y78" s="5">
        <v>0</v>
      </c>
      <c r="Z78" s="5">
        <v>0</v>
      </c>
      <c r="AA78" s="5">
        <v>1</v>
      </c>
      <c r="AB78" s="5">
        <v>0</v>
      </c>
      <c r="IF78">
        <v>-1</v>
      </c>
    </row>
    <row r="79" spans="1:240" x14ac:dyDescent="0.2">
      <c r="A79" s="5">
        <v>50</v>
      </c>
      <c r="B79" s="5">
        <v>0</v>
      </c>
      <c r="C79" s="5">
        <v>0</v>
      </c>
      <c r="D79" s="5">
        <v>1</v>
      </c>
      <c r="E79" s="5">
        <v>204</v>
      </c>
      <c r="F79" s="5">
        <f>ROUND(Source!R65,O79)</f>
        <v>183</v>
      </c>
      <c r="G79" s="5" t="s">
        <v>67</v>
      </c>
      <c r="H79" s="5" t="s">
        <v>68</v>
      </c>
      <c r="I79" s="5"/>
      <c r="J79" s="5"/>
      <c r="K79" s="5">
        <v>204</v>
      </c>
      <c r="L79" s="5">
        <v>13</v>
      </c>
      <c r="M79" s="5">
        <v>3</v>
      </c>
      <c r="N79" s="5" t="s">
        <v>6</v>
      </c>
      <c r="O79" s="5">
        <v>0</v>
      </c>
      <c r="P79" s="5" t="e">
        <f>ROUND(Source!DJ65,O79)</f>
        <v>#REF!</v>
      </c>
      <c r="Q79" s="5"/>
      <c r="R79" s="5"/>
      <c r="S79" s="5"/>
      <c r="T79" s="5"/>
      <c r="U79" s="5"/>
      <c r="V79" s="5"/>
      <c r="W79" s="5">
        <v>183</v>
      </c>
      <c r="X79" s="5">
        <v>1</v>
      </c>
      <c r="Y79" s="5">
        <v>183</v>
      </c>
      <c r="Z79" s="5">
        <v>3628</v>
      </c>
      <c r="AA79" s="5">
        <v>1</v>
      </c>
      <c r="AB79" s="5">
        <v>3628</v>
      </c>
      <c r="IF79">
        <v>-1</v>
      </c>
    </row>
    <row r="80" spans="1:240" x14ac:dyDescent="0.2">
      <c r="A80" s="5">
        <v>50</v>
      </c>
      <c r="B80" s="5">
        <v>0</v>
      </c>
      <c r="C80" s="5">
        <v>0</v>
      </c>
      <c r="D80" s="5">
        <v>1</v>
      </c>
      <c r="E80" s="5">
        <v>205</v>
      </c>
      <c r="F80" s="5">
        <f>ROUND(Source!S65,O80)</f>
        <v>23</v>
      </c>
      <c r="G80" s="5" t="s">
        <v>69</v>
      </c>
      <c r="H80" s="5" t="s">
        <v>70</v>
      </c>
      <c r="I80" s="5"/>
      <c r="J80" s="5"/>
      <c r="K80" s="5">
        <v>205</v>
      </c>
      <c r="L80" s="5">
        <v>14</v>
      </c>
      <c r="M80" s="5">
        <v>3</v>
      </c>
      <c r="N80" s="5" t="s">
        <v>6</v>
      </c>
      <c r="O80" s="5">
        <v>0</v>
      </c>
      <c r="P80" s="5" t="e">
        <f>ROUND(Source!DK65,O80)</f>
        <v>#REF!</v>
      </c>
      <c r="Q80" s="5"/>
      <c r="R80" s="5"/>
      <c r="S80" s="5"/>
      <c r="T80" s="5"/>
      <c r="U80" s="5"/>
      <c r="V80" s="5"/>
      <c r="W80" s="5">
        <v>23</v>
      </c>
      <c r="X80" s="5">
        <v>1</v>
      </c>
      <c r="Y80" s="5">
        <v>23</v>
      </c>
      <c r="Z80" s="5">
        <v>901</v>
      </c>
      <c r="AA80" s="5">
        <v>1</v>
      </c>
      <c r="AB80" s="5">
        <v>901</v>
      </c>
      <c r="IF80">
        <v>-1</v>
      </c>
    </row>
    <row r="81" spans="1:240" x14ac:dyDescent="0.2">
      <c r="A81" s="5">
        <v>50</v>
      </c>
      <c r="B81" s="5">
        <v>0</v>
      </c>
      <c r="C81" s="5">
        <v>0</v>
      </c>
      <c r="D81" s="5">
        <v>1</v>
      </c>
      <c r="E81" s="5">
        <v>232</v>
      </c>
      <c r="F81" s="5">
        <f>ROUND(Source!BC65,O81)</f>
        <v>0</v>
      </c>
      <c r="G81" s="5" t="s">
        <v>71</v>
      </c>
      <c r="H81" s="5" t="s">
        <v>72</v>
      </c>
      <c r="I81" s="5"/>
      <c r="J81" s="5"/>
      <c r="K81" s="5">
        <v>232</v>
      </c>
      <c r="L81" s="5">
        <v>15</v>
      </c>
      <c r="M81" s="5">
        <v>3</v>
      </c>
      <c r="N81" s="5" t="s">
        <v>6</v>
      </c>
      <c r="O81" s="5">
        <v>0</v>
      </c>
      <c r="P81" s="5">
        <f>ROUND(Source!EU65,O81)</f>
        <v>0</v>
      </c>
      <c r="Q81" s="5"/>
      <c r="R81" s="5"/>
      <c r="S81" s="5"/>
      <c r="T81" s="5"/>
      <c r="U81" s="5"/>
      <c r="V81" s="5"/>
      <c r="W81" s="5">
        <v>0</v>
      </c>
      <c r="X81" s="5">
        <v>1</v>
      </c>
      <c r="Y81" s="5">
        <v>0</v>
      </c>
      <c r="Z81" s="5">
        <v>0</v>
      </c>
      <c r="AA81" s="5">
        <v>1</v>
      </c>
      <c r="AB81" s="5">
        <v>0</v>
      </c>
      <c r="IF81">
        <v>-1</v>
      </c>
    </row>
    <row r="82" spans="1:240" x14ac:dyDescent="0.2">
      <c r="A82" s="5">
        <v>50</v>
      </c>
      <c r="B82" s="5">
        <v>0</v>
      </c>
      <c r="C82" s="5">
        <v>0</v>
      </c>
      <c r="D82" s="5">
        <v>1</v>
      </c>
      <c r="E82" s="5">
        <v>214</v>
      </c>
      <c r="F82" s="5">
        <f>ROUND(Source!AS65,O82)</f>
        <v>3363</v>
      </c>
      <c r="G82" s="5" t="s">
        <v>73</v>
      </c>
      <c r="H82" s="5" t="s">
        <v>74</v>
      </c>
      <c r="I82" s="5"/>
      <c r="J82" s="5"/>
      <c r="K82" s="5">
        <v>214</v>
      </c>
      <c r="L82" s="5">
        <v>16</v>
      </c>
      <c r="M82" s="5">
        <v>3</v>
      </c>
      <c r="N82" s="5" t="s">
        <v>6</v>
      </c>
      <c r="O82" s="5">
        <v>0</v>
      </c>
      <c r="P82" s="5" t="e">
        <f>ROUND(Source!EK65,O82)</f>
        <v>#REF!</v>
      </c>
      <c r="Q82" s="5"/>
      <c r="R82" s="5"/>
      <c r="S82" s="5"/>
      <c r="T82" s="5"/>
      <c r="U82" s="5"/>
      <c r="V82" s="5"/>
      <c r="W82" s="5">
        <v>3363</v>
      </c>
      <c r="X82" s="5">
        <v>1</v>
      </c>
      <c r="Y82" s="5">
        <v>3363</v>
      </c>
      <c r="Z82" s="5">
        <v>33088</v>
      </c>
      <c r="AA82" s="5">
        <v>1</v>
      </c>
      <c r="AB82" s="5">
        <v>33088</v>
      </c>
      <c r="IF82">
        <v>-1</v>
      </c>
    </row>
    <row r="83" spans="1:240" x14ac:dyDescent="0.2">
      <c r="A83" s="5">
        <v>50</v>
      </c>
      <c r="B83" s="5">
        <v>0</v>
      </c>
      <c r="C83" s="5">
        <v>0</v>
      </c>
      <c r="D83" s="5">
        <v>1</v>
      </c>
      <c r="E83" s="5">
        <v>215</v>
      </c>
      <c r="F83" s="5">
        <f>ROUND(Source!AT65,O83)</f>
        <v>0</v>
      </c>
      <c r="G83" s="5" t="s">
        <v>75</v>
      </c>
      <c r="H83" s="5" t="s">
        <v>76</v>
      </c>
      <c r="I83" s="5"/>
      <c r="J83" s="5"/>
      <c r="K83" s="5">
        <v>215</v>
      </c>
      <c r="L83" s="5">
        <v>17</v>
      </c>
      <c r="M83" s="5">
        <v>3</v>
      </c>
      <c r="N83" s="5" t="s">
        <v>6</v>
      </c>
      <c r="O83" s="5">
        <v>0</v>
      </c>
      <c r="P83" s="5">
        <f>ROUND(Source!EL65,O83)</f>
        <v>0</v>
      </c>
      <c r="Q83" s="5"/>
      <c r="R83" s="5"/>
      <c r="S83" s="5"/>
      <c r="T83" s="5"/>
      <c r="U83" s="5"/>
      <c r="V83" s="5"/>
      <c r="W83" s="5">
        <v>0</v>
      </c>
      <c r="X83" s="5">
        <v>1</v>
      </c>
      <c r="Y83" s="5">
        <v>0</v>
      </c>
      <c r="Z83" s="5">
        <v>0</v>
      </c>
      <c r="AA83" s="5">
        <v>1</v>
      </c>
      <c r="AB83" s="5">
        <v>0</v>
      </c>
      <c r="IF83">
        <v>-1</v>
      </c>
    </row>
    <row r="84" spans="1:240" x14ac:dyDescent="0.2">
      <c r="A84" s="5">
        <v>50</v>
      </c>
      <c r="B84" s="5">
        <v>0</v>
      </c>
      <c r="C84" s="5">
        <v>0</v>
      </c>
      <c r="D84" s="5">
        <v>1</v>
      </c>
      <c r="E84" s="5">
        <v>217</v>
      </c>
      <c r="F84" s="5">
        <f>ROUND(Source!AU65,O84)</f>
        <v>0</v>
      </c>
      <c r="G84" s="5" t="s">
        <v>77</v>
      </c>
      <c r="H84" s="5" t="s">
        <v>78</v>
      </c>
      <c r="I84" s="5"/>
      <c r="J84" s="5"/>
      <c r="K84" s="5">
        <v>217</v>
      </c>
      <c r="L84" s="5">
        <v>18</v>
      </c>
      <c r="M84" s="5">
        <v>3</v>
      </c>
      <c r="N84" s="5" t="s">
        <v>6</v>
      </c>
      <c r="O84" s="5">
        <v>0</v>
      </c>
      <c r="P84" s="5">
        <f>ROUND(Source!EM65,O84)</f>
        <v>0</v>
      </c>
      <c r="Q84" s="5"/>
      <c r="R84" s="5"/>
      <c r="S84" s="5"/>
      <c r="T84" s="5"/>
      <c r="U84" s="5"/>
      <c r="V84" s="5"/>
      <c r="W84" s="5">
        <v>0</v>
      </c>
      <c r="X84" s="5">
        <v>1</v>
      </c>
      <c r="Y84" s="5">
        <v>0</v>
      </c>
      <c r="Z84" s="5">
        <v>0</v>
      </c>
      <c r="AA84" s="5">
        <v>1</v>
      </c>
      <c r="AB84" s="5">
        <v>0</v>
      </c>
      <c r="IF84">
        <v>-1</v>
      </c>
    </row>
    <row r="85" spans="1:240" x14ac:dyDescent="0.2">
      <c r="A85" s="5">
        <v>50</v>
      </c>
      <c r="B85" s="5">
        <v>0</v>
      </c>
      <c r="C85" s="5">
        <v>0</v>
      </c>
      <c r="D85" s="5">
        <v>1</v>
      </c>
      <c r="E85" s="5">
        <v>230</v>
      </c>
      <c r="F85" s="5">
        <f>ROUND(Source!BA65,O85)</f>
        <v>0</v>
      </c>
      <c r="G85" s="5" t="s">
        <v>79</v>
      </c>
      <c r="H85" s="5" t="s">
        <v>80</v>
      </c>
      <c r="I85" s="5"/>
      <c r="J85" s="5"/>
      <c r="K85" s="5">
        <v>230</v>
      </c>
      <c r="L85" s="5">
        <v>19</v>
      </c>
      <c r="M85" s="5">
        <v>3</v>
      </c>
      <c r="N85" s="5" t="s">
        <v>6</v>
      </c>
      <c r="O85" s="5">
        <v>0</v>
      </c>
      <c r="P85" s="5">
        <f>ROUND(Source!ES65,O85)</f>
        <v>0</v>
      </c>
      <c r="Q85" s="5"/>
      <c r="R85" s="5"/>
      <c r="S85" s="5"/>
      <c r="T85" s="5"/>
      <c r="U85" s="5"/>
      <c r="V85" s="5"/>
      <c r="W85" s="5">
        <v>0</v>
      </c>
      <c r="X85" s="5">
        <v>1</v>
      </c>
      <c r="Y85" s="5">
        <v>0</v>
      </c>
      <c r="Z85" s="5">
        <v>0</v>
      </c>
      <c r="AA85" s="5">
        <v>1</v>
      </c>
      <c r="AB85" s="5">
        <v>0</v>
      </c>
      <c r="IF85">
        <v>-1</v>
      </c>
    </row>
    <row r="86" spans="1:240" x14ac:dyDescent="0.2">
      <c r="A86" s="5">
        <v>50</v>
      </c>
      <c r="B86" s="5">
        <v>0</v>
      </c>
      <c r="C86" s="5">
        <v>0</v>
      </c>
      <c r="D86" s="5">
        <v>1</v>
      </c>
      <c r="E86" s="5">
        <v>206</v>
      </c>
      <c r="F86" s="5">
        <f>ROUND(Source!T65,O86)</f>
        <v>0</v>
      </c>
      <c r="G86" s="5" t="s">
        <v>81</v>
      </c>
      <c r="H86" s="5" t="s">
        <v>82</v>
      </c>
      <c r="I86" s="5"/>
      <c r="J86" s="5"/>
      <c r="K86" s="5">
        <v>206</v>
      </c>
      <c r="L86" s="5">
        <v>20</v>
      </c>
      <c r="M86" s="5">
        <v>3</v>
      </c>
      <c r="N86" s="5" t="s">
        <v>6</v>
      </c>
      <c r="O86" s="5">
        <v>0</v>
      </c>
      <c r="P86" s="5">
        <f>ROUND(Source!DL65,O86)</f>
        <v>0</v>
      </c>
      <c r="Q86" s="5"/>
      <c r="R86" s="5"/>
      <c r="S86" s="5"/>
      <c r="T86" s="5"/>
      <c r="U86" s="5"/>
      <c r="V86" s="5"/>
      <c r="W86" s="5">
        <v>0</v>
      </c>
      <c r="X86" s="5">
        <v>1</v>
      </c>
      <c r="Y86" s="5">
        <v>0</v>
      </c>
      <c r="Z86" s="5">
        <v>0</v>
      </c>
      <c r="AA86" s="5">
        <v>1</v>
      </c>
      <c r="AB86" s="5">
        <v>0</v>
      </c>
      <c r="IF86">
        <v>-1</v>
      </c>
    </row>
    <row r="87" spans="1:240" x14ac:dyDescent="0.2">
      <c r="A87" s="5">
        <v>50</v>
      </c>
      <c r="B87" s="5">
        <v>0</v>
      </c>
      <c r="C87" s="5">
        <v>0</v>
      </c>
      <c r="D87" s="5">
        <v>1</v>
      </c>
      <c r="E87" s="5">
        <v>207</v>
      </c>
      <c r="F87" s="5">
        <f>Source!U65</f>
        <v>3.0105600000000003</v>
      </c>
      <c r="G87" s="5" t="s">
        <v>83</v>
      </c>
      <c r="H87" s="5" t="s">
        <v>84</v>
      </c>
      <c r="I87" s="5"/>
      <c r="J87" s="5"/>
      <c r="K87" s="5">
        <v>207</v>
      </c>
      <c r="L87" s="5">
        <v>21</v>
      </c>
      <c r="M87" s="5">
        <v>3</v>
      </c>
      <c r="N87" s="5" t="s">
        <v>6</v>
      </c>
      <c r="O87" s="5">
        <v>-1</v>
      </c>
      <c r="P87" s="5" t="e">
        <f>Source!DM65</f>
        <v>#REF!</v>
      </c>
      <c r="Q87" s="5"/>
      <c r="R87" s="5"/>
      <c r="S87" s="5"/>
      <c r="T87" s="5"/>
      <c r="U87" s="5"/>
      <c r="V87" s="5"/>
      <c r="W87" s="5">
        <v>3.0105599999999999</v>
      </c>
      <c r="X87" s="5">
        <v>1</v>
      </c>
      <c r="Y87" s="5">
        <v>3.0105599999999999</v>
      </c>
      <c r="Z87" s="5">
        <v>3.0105599999999999</v>
      </c>
      <c r="AA87" s="5">
        <v>1</v>
      </c>
      <c r="AB87" s="5">
        <v>3.0105599999999999</v>
      </c>
      <c r="IF87">
        <v>-1</v>
      </c>
    </row>
    <row r="88" spans="1:240" x14ac:dyDescent="0.2">
      <c r="A88" s="5">
        <v>50</v>
      </c>
      <c r="B88" s="5">
        <v>0</v>
      </c>
      <c r="C88" s="5">
        <v>0</v>
      </c>
      <c r="D88" s="5">
        <v>1</v>
      </c>
      <c r="E88" s="5">
        <v>208</v>
      </c>
      <c r="F88" s="5">
        <f>Source!V65</f>
        <v>13.46128</v>
      </c>
      <c r="G88" s="5" t="s">
        <v>85</v>
      </c>
      <c r="H88" s="5" t="s">
        <v>86</v>
      </c>
      <c r="I88" s="5"/>
      <c r="J88" s="5"/>
      <c r="K88" s="5">
        <v>208</v>
      </c>
      <c r="L88" s="5">
        <v>22</v>
      </c>
      <c r="M88" s="5">
        <v>3</v>
      </c>
      <c r="N88" s="5" t="s">
        <v>6</v>
      </c>
      <c r="O88" s="5">
        <v>-1</v>
      </c>
      <c r="P88" s="5">
        <f>Source!DN65</f>
        <v>13.46128</v>
      </c>
      <c r="Q88" s="5"/>
      <c r="R88" s="5"/>
      <c r="S88" s="5"/>
      <c r="T88" s="5"/>
      <c r="U88" s="5"/>
      <c r="V88" s="5"/>
      <c r="W88" s="5">
        <v>13.46128</v>
      </c>
      <c r="X88" s="5">
        <v>1</v>
      </c>
      <c r="Y88" s="5">
        <v>13.46128</v>
      </c>
      <c r="Z88" s="5">
        <v>13.46128</v>
      </c>
      <c r="AA88" s="5">
        <v>1</v>
      </c>
      <c r="AB88" s="5">
        <v>13.46128</v>
      </c>
      <c r="IF88">
        <v>-1</v>
      </c>
    </row>
    <row r="89" spans="1:240" x14ac:dyDescent="0.2">
      <c r="A89" s="5">
        <v>50</v>
      </c>
      <c r="B89" s="5">
        <v>0</v>
      </c>
      <c r="C89" s="5">
        <v>0</v>
      </c>
      <c r="D89" s="5">
        <v>1</v>
      </c>
      <c r="E89" s="5">
        <v>209</v>
      </c>
      <c r="F89" s="5">
        <f>ROUND(Source!W65,O89)</f>
        <v>0</v>
      </c>
      <c r="G89" s="5" t="s">
        <v>87</v>
      </c>
      <c r="H89" s="5" t="s">
        <v>88</v>
      </c>
      <c r="I89" s="5"/>
      <c r="J89" s="5"/>
      <c r="K89" s="5">
        <v>209</v>
      </c>
      <c r="L89" s="5">
        <v>23</v>
      </c>
      <c r="M89" s="5">
        <v>3</v>
      </c>
      <c r="N89" s="5" t="s">
        <v>6</v>
      </c>
      <c r="O89" s="5">
        <v>0</v>
      </c>
      <c r="P89" s="5">
        <f>ROUND(Source!DO65,O89)</f>
        <v>0</v>
      </c>
      <c r="Q89" s="5"/>
      <c r="R89" s="5"/>
      <c r="S89" s="5"/>
      <c r="T89" s="5"/>
      <c r="U89" s="5"/>
      <c r="V89" s="5"/>
      <c r="W89" s="5">
        <v>0</v>
      </c>
      <c r="X89" s="5">
        <v>1</v>
      </c>
      <c r="Y89" s="5">
        <v>0</v>
      </c>
      <c r="Z89" s="5">
        <v>0</v>
      </c>
      <c r="AA89" s="5">
        <v>1</v>
      </c>
      <c r="AB89" s="5">
        <v>0</v>
      </c>
      <c r="IF89">
        <v>-1</v>
      </c>
    </row>
    <row r="90" spans="1:240" x14ac:dyDescent="0.2">
      <c r="A90" s="5">
        <v>50</v>
      </c>
      <c r="B90" s="5">
        <v>0</v>
      </c>
      <c r="C90" s="5">
        <v>0</v>
      </c>
      <c r="D90" s="5">
        <v>1</v>
      </c>
      <c r="E90" s="5">
        <v>233</v>
      </c>
      <c r="F90" s="5">
        <f>ROUND(Source!BD65,O90)</f>
        <v>1402</v>
      </c>
      <c r="G90" s="5" t="s">
        <v>89</v>
      </c>
      <c r="H90" s="5" t="s">
        <v>90</v>
      </c>
      <c r="I90" s="5"/>
      <c r="J90" s="5"/>
      <c r="K90" s="5">
        <v>233</v>
      </c>
      <c r="L90" s="5">
        <v>24</v>
      </c>
      <c r="M90" s="5">
        <v>3</v>
      </c>
      <c r="N90" s="5" t="s">
        <v>6</v>
      </c>
      <c r="O90" s="5">
        <v>0</v>
      </c>
      <c r="P90" s="5" t="e">
        <f>ROUND(Source!EV65,O90)</f>
        <v>#REF!</v>
      </c>
      <c r="Q90" s="5"/>
      <c r="R90" s="5"/>
      <c r="S90" s="5"/>
      <c r="T90" s="5"/>
      <c r="U90" s="5"/>
      <c r="V90" s="5"/>
      <c r="W90" s="5">
        <v>1402</v>
      </c>
      <c r="X90" s="5">
        <v>1</v>
      </c>
      <c r="Y90" s="5">
        <v>1402</v>
      </c>
      <c r="Z90" s="5">
        <v>10934</v>
      </c>
      <c r="AA90" s="5">
        <v>1</v>
      </c>
      <c r="AB90" s="5">
        <v>10934</v>
      </c>
      <c r="IF90">
        <v>-1</v>
      </c>
    </row>
    <row r="91" spans="1:240" x14ac:dyDescent="0.2">
      <c r="A91" s="5">
        <v>50</v>
      </c>
      <c r="B91" s="5">
        <v>0</v>
      </c>
      <c r="C91" s="5">
        <v>0</v>
      </c>
      <c r="D91" s="5">
        <v>1</v>
      </c>
      <c r="E91" s="5">
        <v>210</v>
      </c>
      <c r="F91" s="5">
        <f>ROUND(Source!X65,O91)</f>
        <v>196</v>
      </c>
      <c r="G91" s="5" t="s">
        <v>91</v>
      </c>
      <c r="H91" s="5" t="s">
        <v>92</v>
      </c>
      <c r="I91" s="5"/>
      <c r="J91" s="5"/>
      <c r="K91" s="5">
        <v>210</v>
      </c>
      <c r="L91" s="5">
        <v>25</v>
      </c>
      <c r="M91" s="5">
        <v>3</v>
      </c>
      <c r="N91" s="5" t="s">
        <v>6</v>
      </c>
      <c r="O91" s="5">
        <v>0</v>
      </c>
      <c r="P91" s="5" t="e">
        <f>ROUND(Source!DP65,O91)</f>
        <v>#REF!</v>
      </c>
      <c r="Q91" s="5"/>
      <c r="R91" s="5"/>
      <c r="S91" s="5"/>
      <c r="T91" s="5"/>
      <c r="U91" s="5"/>
      <c r="V91" s="5"/>
      <c r="W91" s="5">
        <v>196</v>
      </c>
      <c r="X91" s="5">
        <v>1</v>
      </c>
      <c r="Y91" s="5">
        <v>196</v>
      </c>
      <c r="Z91" s="5">
        <v>4077</v>
      </c>
      <c r="AA91" s="5">
        <v>1</v>
      </c>
      <c r="AB91" s="5">
        <v>4077</v>
      </c>
      <c r="IF91">
        <v>-1</v>
      </c>
    </row>
    <row r="92" spans="1:240" x14ac:dyDescent="0.2">
      <c r="A92" s="5">
        <v>50</v>
      </c>
      <c r="B92" s="5">
        <v>0</v>
      </c>
      <c r="C92" s="5">
        <v>0</v>
      </c>
      <c r="D92" s="5">
        <v>1</v>
      </c>
      <c r="E92" s="5">
        <v>211</v>
      </c>
      <c r="F92" s="5">
        <f>ROUND(Source!Y65,O92)</f>
        <v>104</v>
      </c>
      <c r="G92" s="5" t="s">
        <v>93</v>
      </c>
      <c r="H92" s="5" t="s">
        <v>94</v>
      </c>
      <c r="I92" s="5"/>
      <c r="J92" s="5"/>
      <c r="K92" s="5">
        <v>211</v>
      </c>
      <c r="L92" s="5">
        <v>26</v>
      </c>
      <c r="M92" s="5">
        <v>3</v>
      </c>
      <c r="N92" s="5" t="s">
        <v>6</v>
      </c>
      <c r="O92" s="5">
        <v>0</v>
      </c>
      <c r="P92" s="5" t="e">
        <f>ROUND(Source!DQ65,O92)</f>
        <v>#REF!</v>
      </c>
      <c r="Q92" s="5"/>
      <c r="R92" s="5"/>
      <c r="S92" s="5"/>
      <c r="T92" s="5"/>
      <c r="U92" s="5"/>
      <c r="V92" s="5"/>
      <c r="W92" s="5">
        <v>104</v>
      </c>
      <c r="X92" s="5">
        <v>1</v>
      </c>
      <c r="Y92" s="5">
        <v>104</v>
      </c>
      <c r="Z92" s="5">
        <v>1948</v>
      </c>
      <c r="AA92" s="5">
        <v>1</v>
      </c>
      <c r="AB92" s="5">
        <v>1948</v>
      </c>
      <c r="IF92">
        <v>-1</v>
      </c>
    </row>
    <row r="93" spans="1:240" x14ac:dyDescent="0.2">
      <c r="A93" s="5">
        <v>50</v>
      </c>
      <c r="B93" s="5">
        <v>0</v>
      </c>
      <c r="C93" s="5">
        <v>0</v>
      </c>
      <c r="D93" s="5">
        <v>1</v>
      </c>
      <c r="E93" s="5">
        <v>224</v>
      </c>
      <c r="F93" s="5">
        <f>ROUND(Source!AR65,O93)</f>
        <v>3363</v>
      </c>
      <c r="G93" s="5" t="s">
        <v>95</v>
      </c>
      <c r="H93" s="5" t="s">
        <v>96</v>
      </c>
      <c r="I93" s="5"/>
      <c r="J93" s="5"/>
      <c r="K93" s="5">
        <v>224</v>
      </c>
      <c r="L93" s="5">
        <v>27</v>
      </c>
      <c r="M93" s="5">
        <v>3</v>
      </c>
      <c r="N93" s="5" t="s">
        <v>6</v>
      </c>
      <c r="O93" s="5">
        <v>0</v>
      </c>
      <c r="P93" s="5" t="e">
        <f>ROUND(Source!EJ65,O93)</f>
        <v>#REF!</v>
      </c>
      <c r="Q93" s="5"/>
      <c r="R93" s="5"/>
      <c r="S93" s="5"/>
      <c r="T93" s="5"/>
      <c r="U93" s="5"/>
      <c r="V93" s="5"/>
      <c r="W93" s="5">
        <v>3363</v>
      </c>
      <c r="X93" s="5">
        <v>1</v>
      </c>
      <c r="Y93" s="5">
        <v>3363</v>
      </c>
      <c r="Z93" s="5">
        <v>33088</v>
      </c>
      <c r="AA93" s="5">
        <v>1</v>
      </c>
      <c r="AB93" s="5">
        <v>33088</v>
      </c>
      <c r="IF93">
        <v>-1</v>
      </c>
    </row>
    <row r="94" spans="1:240" x14ac:dyDescent="0.2">
      <c r="IF94">
        <v>-1</v>
      </c>
    </row>
    <row r="95" spans="1:240" x14ac:dyDescent="0.2">
      <c r="IF95">
        <v>-1</v>
      </c>
    </row>
    <row r="96" spans="1:240" x14ac:dyDescent="0.2">
      <c r="A96">
        <v>70</v>
      </c>
      <c r="B96">
        <v>1</v>
      </c>
      <c r="D96">
        <v>1</v>
      </c>
      <c r="E96" t="s">
        <v>97</v>
      </c>
      <c r="F96" t="s">
        <v>98</v>
      </c>
      <c r="G96">
        <v>1</v>
      </c>
      <c r="H96">
        <v>0</v>
      </c>
      <c r="I96" t="s">
        <v>99</v>
      </c>
      <c r="J96">
        <v>0</v>
      </c>
      <c r="K96">
        <v>0</v>
      </c>
      <c r="L96" t="s">
        <v>6</v>
      </c>
      <c r="M96" t="s">
        <v>6</v>
      </c>
      <c r="N96">
        <v>0</v>
      </c>
      <c r="O96">
        <v>1</v>
      </c>
      <c r="P96" t="s">
        <v>100</v>
      </c>
      <c r="IF96">
        <v>-1</v>
      </c>
    </row>
    <row r="97" spans="1:240" x14ac:dyDescent="0.2">
      <c r="A97">
        <v>70</v>
      </c>
      <c r="B97">
        <v>1</v>
      </c>
      <c r="D97">
        <v>2</v>
      </c>
      <c r="E97" t="s">
        <v>101</v>
      </c>
      <c r="F97" t="s">
        <v>102</v>
      </c>
      <c r="G97">
        <v>0</v>
      </c>
      <c r="H97">
        <v>0</v>
      </c>
      <c r="I97" t="s">
        <v>99</v>
      </c>
      <c r="J97">
        <v>0</v>
      </c>
      <c r="K97">
        <v>0</v>
      </c>
      <c r="L97" t="s">
        <v>6</v>
      </c>
      <c r="M97" t="s">
        <v>6</v>
      </c>
      <c r="N97">
        <v>0</v>
      </c>
      <c r="O97">
        <v>0</v>
      </c>
      <c r="P97" t="s">
        <v>103</v>
      </c>
      <c r="IF97">
        <v>-1</v>
      </c>
    </row>
    <row r="98" spans="1:240" x14ac:dyDescent="0.2">
      <c r="A98">
        <v>70</v>
      </c>
      <c r="B98">
        <v>1</v>
      </c>
      <c r="D98">
        <v>3</v>
      </c>
      <c r="E98" t="s">
        <v>104</v>
      </c>
      <c r="F98" t="s">
        <v>105</v>
      </c>
      <c r="G98">
        <v>0</v>
      </c>
      <c r="H98">
        <v>0</v>
      </c>
      <c r="I98" t="s">
        <v>99</v>
      </c>
      <c r="J98">
        <v>0</v>
      </c>
      <c r="K98">
        <v>0</v>
      </c>
      <c r="L98" t="s">
        <v>6</v>
      </c>
      <c r="M98" t="s">
        <v>6</v>
      </c>
      <c r="N98">
        <v>0</v>
      </c>
      <c r="O98">
        <v>0</v>
      </c>
      <c r="P98" t="s">
        <v>106</v>
      </c>
      <c r="IF98">
        <v>-1</v>
      </c>
    </row>
    <row r="99" spans="1:240" x14ac:dyDescent="0.2">
      <c r="A99">
        <v>70</v>
      </c>
      <c r="B99">
        <v>1</v>
      </c>
      <c r="D99">
        <v>4</v>
      </c>
      <c r="E99" t="s">
        <v>107</v>
      </c>
      <c r="F99" t="s">
        <v>108</v>
      </c>
      <c r="G99">
        <v>0</v>
      </c>
      <c r="H99">
        <v>0</v>
      </c>
      <c r="I99" t="s">
        <v>99</v>
      </c>
      <c r="J99">
        <v>0</v>
      </c>
      <c r="K99">
        <v>0</v>
      </c>
      <c r="L99" t="s">
        <v>6</v>
      </c>
      <c r="M99" t="s">
        <v>6</v>
      </c>
      <c r="N99">
        <v>0</v>
      </c>
      <c r="O99">
        <v>0</v>
      </c>
      <c r="P99" t="s">
        <v>109</v>
      </c>
      <c r="IF99">
        <v>-1</v>
      </c>
    </row>
    <row r="100" spans="1:240" x14ac:dyDescent="0.2">
      <c r="A100">
        <v>70</v>
      </c>
      <c r="B100">
        <v>1</v>
      </c>
      <c r="D100">
        <v>5</v>
      </c>
      <c r="E100" t="s">
        <v>110</v>
      </c>
      <c r="F100" t="s">
        <v>111</v>
      </c>
      <c r="G100">
        <v>0</v>
      </c>
      <c r="H100">
        <v>0</v>
      </c>
      <c r="I100" t="s">
        <v>99</v>
      </c>
      <c r="J100">
        <v>0</v>
      </c>
      <c r="K100">
        <v>0</v>
      </c>
      <c r="L100" t="s">
        <v>6</v>
      </c>
      <c r="M100" t="s">
        <v>6</v>
      </c>
      <c r="N100">
        <v>0</v>
      </c>
      <c r="O100">
        <v>0</v>
      </c>
      <c r="P100" t="s">
        <v>112</v>
      </c>
      <c r="IF100">
        <v>-1</v>
      </c>
    </row>
    <row r="101" spans="1:240" x14ac:dyDescent="0.2">
      <c r="A101">
        <v>70</v>
      </c>
      <c r="B101">
        <v>1</v>
      </c>
      <c r="D101">
        <v>6</v>
      </c>
      <c r="E101" t="s">
        <v>113</v>
      </c>
      <c r="F101" t="s">
        <v>114</v>
      </c>
      <c r="G101">
        <v>0</v>
      </c>
      <c r="H101">
        <v>0</v>
      </c>
      <c r="I101" t="s">
        <v>99</v>
      </c>
      <c r="J101">
        <v>0</v>
      </c>
      <c r="K101">
        <v>0</v>
      </c>
      <c r="L101" t="s">
        <v>6</v>
      </c>
      <c r="M101" t="s">
        <v>6</v>
      </c>
      <c r="N101">
        <v>0</v>
      </c>
      <c r="O101">
        <v>0</v>
      </c>
      <c r="P101" t="s">
        <v>115</v>
      </c>
      <c r="IF101">
        <v>-1</v>
      </c>
    </row>
    <row r="102" spans="1:240" x14ac:dyDescent="0.2">
      <c r="A102">
        <v>70</v>
      </c>
      <c r="B102">
        <v>1</v>
      </c>
      <c r="D102">
        <v>7</v>
      </c>
      <c r="E102" t="s">
        <v>116</v>
      </c>
      <c r="F102" t="s">
        <v>117</v>
      </c>
      <c r="G102">
        <v>0</v>
      </c>
      <c r="H102">
        <v>0</v>
      </c>
      <c r="I102" t="s">
        <v>99</v>
      </c>
      <c r="J102">
        <v>0</v>
      </c>
      <c r="K102">
        <v>0</v>
      </c>
      <c r="L102" t="s">
        <v>6</v>
      </c>
      <c r="M102" t="s">
        <v>6</v>
      </c>
      <c r="N102">
        <v>0</v>
      </c>
      <c r="O102">
        <v>0</v>
      </c>
      <c r="P102" t="s">
        <v>118</v>
      </c>
      <c r="IF102">
        <v>-1</v>
      </c>
    </row>
    <row r="103" spans="1:240" x14ac:dyDescent="0.2">
      <c r="A103">
        <v>70</v>
      </c>
      <c r="B103">
        <v>1</v>
      </c>
      <c r="D103">
        <v>8</v>
      </c>
      <c r="E103" t="s">
        <v>119</v>
      </c>
      <c r="F103" t="s">
        <v>120</v>
      </c>
      <c r="G103">
        <v>0</v>
      </c>
      <c r="H103">
        <v>0</v>
      </c>
      <c r="I103" t="s">
        <v>99</v>
      </c>
      <c r="J103">
        <v>0</v>
      </c>
      <c r="K103">
        <v>0</v>
      </c>
      <c r="L103" t="s">
        <v>6</v>
      </c>
      <c r="M103" t="s">
        <v>6</v>
      </c>
      <c r="N103">
        <v>0</v>
      </c>
      <c r="O103">
        <v>0</v>
      </c>
      <c r="P103" t="s">
        <v>121</v>
      </c>
      <c r="IF103">
        <v>-1</v>
      </c>
    </row>
    <row r="104" spans="1:240" x14ac:dyDescent="0.2">
      <c r="A104">
        <v>70</v>
      </c>
      <c r="B104">
        <v>1</v>
      </c>
      <c r="D104">
        <v>9</v>
      </c>
      <c r="E104" t="s">
        <v>122</v>
      </c>
      <c r="F104" t="s">
        <v>123</v>
      </c>
      <c r="G104">
        <v>0</v>
      </c>
      <c r="H104">
        <v>0</v>
      </c>
      <c r="I104" t="s">
        <v>99</v>
      </c>
      <c r="J104">
        <v>0</v>
      </c>
      <c r="K104">
        <v>0</v>
      </c>
      <c r="L104" t="s">
        <v>6</v>
      </c>
      <c r="M104" t="s">
        <v>6</v>
      </c>
      <c r="N104">
        <v>0</v>
      </c>
      <c r="O104">
        <v>0</v>
      </c>
      <c r="P104" t="s">
        <v>124</v>
      </c>
      <c r="IF104">
        <v>-1</v>
      </c>
    </row>
    <row r="105" spans="1:240" x14ac:dyDescent="0.2">
      <c r="A105">
        <v>70</v>
      </c>
      <c r="B105">
        <v>1</v>
      </c>
      <c r="D105">
        <v>1</v>
      </c>
      <c r="E105" t="s">
        <v>125</v>
      </c>
      <c r="F105" t="s">
        <v>126</v>
      </c>
      <c r="G105">
        <v>1</v>
      </c>
      <c r="H105">
        <v>1</v>
      </c>
      <c r="I105" t="s">
        <v>99</v>
      </c>
      <c r="J105">
        <v>0</v>
      </c>
      <c r="K105">
        <v>0</v>
      </c>
      <c r="L105" t="s">
        <v>6</v>
      </c>
      <c r="M105" t="s">
        <v>6</v>
      </c>
      <c r="N105">
        <v>0</v>
      </c>
      <c r="O105">
        <v>1</v>
      </c>
      <c r="P105" t="s">
        <v>126</v>
      </c>
      <c r="IF105">
        <v>-1</v>
      </c>
    </row>
    <row r="106" spans="1:240" x14ac:dyDescent="0.2">
      <c r="A106">
        <v>70</v>
      </c>
      <c r="B106">
        <v>1</v>
      </c>
      <c r="D106">
        <v>2</v>
      </c>
      <c r="E106" t="s">
        <v>127</v>
      </c>
      <c r="F106" t="s">
        <v>128</v>
      </c>
      <c r="G106">
        <v>1</v>
      </c>
      <c r="H106">
        <v>1</v>
      </c>
      <c r="I106" t="s">
        <v>99</v>
      </c>
      <c r="J106">
        <v>0</v>
      </c>
      <c r="K106">
        <v>0</v>
      </c>
      <c r="L106" t="s">
        <v>6</v>
      </c>
      <c r="M106" t="s">
        <v>6</v>
      </c>
      <c r="N106">
        <v>0</v>
      </c>
      <c r="O106">
        <v>1</v>
      </c>
      <c r="P106" t="s">
        <v>128</v>
      </c>
      <c r="IF106">
        <v>-1</v>
      </c>
    </row>
    <row r="107" spans="1:240" x14ac:dyDescent="0.2">
      <c r="A107">
        <v>70</v>
      </c>
      <c r="B107">
        <v>1</v>
      </c>
      <c r="D107">
        <v>3</v>
      </c>
      <c r="E107" t="s">
        <v>129</v>
      </c>
      <c r="F107" t="s">
        <v>130</v>
      </c>
      <c r="G107">
        <v>1</v>
      </c>
      <c r="H107">
        <v>0</v>
      </c>
      <c r="I107" t="s">
        <v>99</v>
      </c>
      <c r="J107">
        <v>0</v>
      </c>
      <c r="K107">
        <v>0</v>
      </c>
      <c r="L107" t="s">
        <v>6</v>
      </c>
      <c r="M107" t="s">
        <v>6</v>
      </c>
      <c r="N107">
        <v>0</v>
      </c>
      <c r="O107">
        <v>1</v>
      </c>
      <c r="P107" t="s">
        <v>130</v>
      </c>
      <c r="IF107">
        <v>-1</v>
      </c>
    </row>
    <row r="108" spans="1:240" x14ac:dyDescent="0.2">
      <c r="A108">
        <v>70</v>
      </c>
      <c r="B108">
        <v>1</v>
      </c>
      <c r="D108">
        <v>4</v>
      </c>
      <c r="E108" t="s">
        <v>131</v>
      </c>
      <c r="F108" t="s">
        <v>132</v>
      </c>
      <c r="G108">
        <v>1</v>
      </c>
      <c r="H108">
        <v>0</v>
      </c>
      <c r="I108" t="s">
        <v>99</v>
      </c>
      <c r="J108">
        <v>0</v>
      </c>
      <c r="K108">
        <v>0</v>
      </c>
      <c r="L108" t="s">
        <v>6</v>
      </c>
      <c r="M108" t="s">
        <v>6</v>
      </c>
      <c r="N108">
        <v>0</v>
      </c>
      <c r="O108">
        <v>1</v>
      </c>
      <c r="P108" t="s">
        <v>132</v>
      </c>
      <c r="IF108">
        <v>-1</v>
      </c>
    </row>
    <row r="109" spans="1:240" x14ac:dyDescent="0.2">
      <c r="A109">
        <v>70</v>
      </c>
      <c r="B109">
        <v>1</v>
      </c>
      <c r="D109">
        <v>5</v>
      </c>
      <c r="E109" t="s">
        <v>133</v>
      </c>
      <c r="F109" t="s">
        <v>134</v>
      </c>
      <c r="G109">
        <v>1</v>
      </c>
      <c r="H109">
        <v>0</v>
      </c>
      <c r="I109" t="s">
        <v>99</v>
      </c>
      <c r="J109">
        <v>0</v>
      </c>
      <c r="K109">
        <v>0</v>
      </c>
      <c r="L109" t="s">
        <v>6</v>
      </c>
      <c r="M109" t="s">
        <v>6</v>
      </c>
      <c r="N109">
        <v>0</v>
      </c>
      <c r="O109">
        <v>0.85</v>
      </c>
      <c r="P109" t="s">
        <v>134</v>
      </c>
      <c r="IF109">
        <v>-1</v>
      </c>
    </row>
    <row r="110" spans="1:240" x14ac:dyDescent="0.2">
      <c r="A110">
        <v>70</v>
      </c>
      <c r="B110">
        <v>1</v>
      </c>
      <c r="D110">
        <v>6</v>
      </c>
      <c r="E110" t="s">
        <v>135</v>
      </c>
      <c r="F110" t="s">
        <v>136</v>
      </c>
      <c r="G110">
        <v>1</v>
      </c>
      <c r="H110">
        <v>0</v>
      </c>
      <c r="I110" t="s">
        <v>99</v>
      </c>
      <c r="J110">
        <v>0</v>
      </c>
      <c r="K110">
        <v>0</v>
      </c>
      <c r="L110" t="s">
        <v>6</v>
      </c>
      <c r="M110" t="s">
        <v>6</v>
      </c>
      <c r="N110">
        <v>0</v>
      </c>
      <c r="O110">
        <v>0.8</v>
      </c>
      <c r="P110" t="s">
        <v>136</v>
      </c>
      <c r="IF110">
        <v>-1</v>
      </c>
    </row>
    <row r="111" spans="1:240" x14ac:dyDescent="0.2">
      <c r="A111">
        <v>70</v>
      </c>
      <c r="B111">
        <v>1</v>
      </c>
      <c r="D111">
        <v>7</v>
      </c>
      <c r="E111" t="s">
        <v>137</v>
      </c>
      <c r="F111" t="s">
        <v>138</v>
      </c>
      <c r="G111">
        <v>1</v>
      </c>
      <c r="H111">
        <v>0</v>
      </c>
      <c r="I111" t="s">
        <v>99</v>
      </c>
      <c r="J111">
        <v>0</v>
      </c>
      <c r="K111">
        <v>0</v>
      </c>
      <c r="L111" t="s">
        <v>6</v>
      </c>
      <c r="M111" t="s">
        <v>6</v>
      </c>
      <c r="N111">
        <v>0</v>
      </c>
      <c r="O111">
        <v>1</v>
      </c>
      <c r="P111" t="s">
        <v>138</v>
      </c>
      <c r="IF111">
        <v>-1</v>
      </c>
    </row>
    <row r="112" spans="1:240" x14ac:dyDescent="0.2">
      <c r="A112">
        <v>70</v>
      </c>
      <c r="B112">
        <v>1</v>
      </c>
      <c r="D112">
        <v>8</v>
      </c>
      <c r="E112" t="s">
        <v>139</v>
      </c>
      <c r="F112" t="s">
        <v>140</v>
      </c>
      <c r="G112">
        <v>1</v>
      </c>
      <c r="H112">
        <v>0.8</v>
      </c>
      <c r="I112" t="s">
        <v>99</v>
      </c>
      <c r="J112">
        <v>0</v>
      </c>
      <c r="K112">
        <v>0</v>
      </c>
      <c r="L112" t="s">
        <v>6</v>
      </c>
      <c r="M112" t="s">
        <v>6</v>
      </c>
      <c r="N112">
        <v>0</v>
      </c>
      <c r="O112">
        <v>1</v>
      </c>
      <c r="P112" t="s">
        <v>140</v>
      </c>
      <c r="IF112">
        <v>-1</v>
      </c>
    </row>
    <row r="113" spans="1:240" x14ac:dyDescent="0.2">
      <c r="A113">
        <v>70</v>
      </c>
      <c r="B113">
        <v>1</v>
      </c>
      <c r="D113">
        <v>9</v>
      </c>
      <c r="E113" t="s">
        <v>141</v>
      </c>
      <c r="F113" t="s">
        <v>142</v>
      </c>
      <c r="G113">
        <v>1</v>
      </c>
      <c r="H113">
        <v>0.85</v>
      </c>
      <c r="I113" t="s">
        <v>99</v>
      </c>
      <c r="J113">
        <v>0</v>
      </c>
      <c r="K113">
        <v>0</v>
      </c>
      <c r="L113" t="s">
        <v>6</v>
      </c>
      <c r="M113" t="s">
        <v>6</v>
      </c>
      <c r="N113">
        <v>0</v>
      </c>
      <c r="O113">
        <v>1</v>
      </c>
      <c r="P113" t="s">
        <v>142</v>
      </c>
      <c r="IF113">
        <v>-1</v>
      </c>
    </row>
    <row r="114" spans="1:240" x14ac:dyDescent="0.2">
      <c r="A114">
        <v>70</v>
      </c>
      <c r="B114">
        <v>1</v>
      </c>
      <c r="D114">
        <v>10</v>
      </c>
      <c r="E114" t="s">
        <v>143</v>
      </c>
      <c r="F114" t="s">
        <v>144</v>
      </c>
      <c r="G114">
        <v>1</v>
      </c>
      <c r="H114">
        <v>0</v>
      </c>
      <c r="I114" t="s">
        <v>99</v>
      </c>
      <c r="J114">
        <v>0</v>
      </c>
      <c r="K114">
        <v>0</v>
      </c>
      <c r="L114" t="s">
        <v>6</v>
      </c>
      <c r="M114" t="s">
        <v>6</v>
      </c>
      <c r="N114">
        <v>0</v>
      </c>
      <c r="O114">
        <v>1</v>
      </c>
      <c r="P114" t="s">
        <v>144</v>
      </c>
      <c r="IF114">
        <v>-1</v>
      </c>
    </row>
    <row r="115" spans="1:240" x14ac:dyDescent="0.2">
      <c r="A115">
        <v>70</v>
      </c>
      <c r="B115">
        <v>1</v>
      </c>
      <c r="D115">
        <v>11</v>
      </c>
      <c r="E115" t="s">
        <v>145</v>
      </c>
      <c r="F115" t="s">
        <v>146</v>
      </c>
      <c r="G115">
        <v>0.7</v>
      </c>
      <c r="H115">
        <v>0</v>
      </c>
      <c r="I115" t="s">
        <v>99</v>
      </c>
      <c r="J115">
        <v>0</v>
      </c>
      <c r="K115">
        <v>0</v>
      </c>
      <c r="L115" t="s">
        <v>6</v>
      </c>
      <c r="M115" t="s">
        <v>6</v>
      </c>
      <c r="N115">
        <v>0</v>
      </c>
      <c r="O115">
        <v>0.94</v>
      </c>
      <c r="P115" t="s">
        <v>146</v>
      </c>
      <c r="IF115">
        <v>-1</v>
      </c>
    </row>
    <row r="116" spans="1:240" x14ac:dyDescent="0.2">
      <c r="A116">
        <v>70</v>
      </c>
      <c r="B116">
        <v>1</v>
      </c>
      <c r="D116">
        <v>12</v>
      </c>
      <c r="E116" t="s">
        <v>147</v>
      </c>
      <c r="F116" t="s">
        <v>148</v>
      </c>
      <c r="G116">
        <v>0.9</v>
      </c>
      <c r="H116">
        <v>0</v>
      </c>
      <c r="I116" t="s">
        <v>99</v>
      </c>
      <c r="J116">
        <v>0</v>
      </c>
      <c r="K116">
        <v>0</v>
      </c>
      <c r="L116" t="s">
        <v>6</v>
      </c>
      <c r="M116" t="s">
        <v>6</v>
      </c>
      <c r="N116">
        <v>0</v>
      </c>
      <c r="O116">
        <v>0.9</v>
      </c>
      <c r="P116" t="s">
        <v>148</v>
      </c>
      <c r="IF116">
        <v>-1</v>
      </c>
    </row>
    <row r="117" spans="1:240" x14ac:dyDescent="0.2">
      <c r="A117">
        <v>70</v>
      </c>
      <c r="B117">
        <v>1</v>
      </c>
      <c r="D117">
        <v>13</v>
      </c>
      <c r="E117" t="s">
        <v>149</v>
      </c>
      <c r="F117" t="s">
        <v>150</v>
      </c>
      <c r="G117">
        <v>0.6</v>
      </c>
      <c r="H117">
        <v>0</v>
      </c>
      <c r="I117" t="s">
        <v>99</v>
      </c>
      <c r="J117">
        <v>0</v>
      </c>
      <c r="K117">
        <v>0</v>
      </c>
      <c r="L117" t="s">
        <v>6</v>
      </c>
      <c r="M117" t="s">
        <v>6</v>
      </c>
      <c r="N117">
        <v>0</v>
      </c>
      <c r="O117">
        <v>0.6</v>
      </c>
      <c r="P117" t="s">
        <v>150</v>
      </c>
      <c r="IF117">
        <v>-1</v>
      </c>
    </row>
    <row r="118" spans="1:240" x14ac:dyDescent="0.2">
      <c r="A118">
        <v>70</v>
      </c>
      <c r="B118">
        <v>1</v>
      </c>
      <c r="D118">
        <v>14</v>
      </c>
      <c r="E118" t="s">
        <v>151</v>
      </c>
      <c r="F118" t="s">
        <v>152</v>
      </c>
      <c r="G118">
        <v>1</v>
      </c>
      <c r="H118">
        <v>0</v>
      </c>
      <c r="I118" t="s">
        <v>99</v>
      </c>
      <c r="J118">
        <v>0</v>
      </c>
      <c r="K118">
        <v>0</v>
      </c>
      <c r="L118" t="s">
        <v>6</v>
      </c>
      <c r="M118" t="s">
        <v>6</v>
      </c>
      <c r="N118">
        <v>0</v>
      </c>
      <c r="O118">
        <v>1</v>
      </c>
      <c r="P118" t="s">
        <v>152</v>
      </c>
      <c r="IF118">
        <v>-1</v>
      </c>
    </row>
    <row r="119" spans="1:240" x14ac:dyDescent="0.2">
      <c r="A119">
        <v>70</v>
      </c>
      <c r="B119">
        <v>1</v>
      </c>
      <c r="D119">
        <v>15</v>
      </c>
      <c r="E119" t="s">
        <v>153</v>
      </c>
      <c r="F119" t="s">
        <v>154</v>
      </c>
      <c r="G119">
        <v>1.2</v>
      </c>
      <c r="H119">
        <v>0</v>
      </c>
      <c r="I119" t="s">
        <v>99</v>
      </c>
      <c r="J119">
        <v>0</v>
      </c>
      <c r="K119">
        <v>0</v>
      </c>
      <c r="L119" t="s">
        <v>6</v>
      </c>
      <c r="M119" t="s">
        <v>6</v>
      </c>
      <c r="N119">
        <v>0</v>
      </c>
      <c r="O119">
        <v>1.2</v>
      </c>
      <c r="P119" t="s">
        <v>154</v>
      </c>
      <c r="IF119">
        <v>-1</v>
      </c>
    </row>
    <row r="120" spans="1:240" x14ac:dyDescent="0.2">
      <c r="A120">
        <v>70</v>
      </c>
      <c r="B120">
        <v>1</v>
      </c>
      <c r="D120">
        <v>16</v>
      </c>
      <c r="E120" t="s">
        <v>155</v>
      </c>
      <c r="F120" t="s">
        <v>156</v>
      </c>
      <c r="G120">
        <v>1</v>
      </c>
      <c r="H120">
        <v>0</v>
      </c>
      <c r="I120" t="s">
        <v>99</v>
      </c>
      <c r="J120">
        <v>0</v>
      </c>
      <c r="K120">
        <v>0</v>
      </c>
      <c r="L120" t="s">
        <v>6</v>
      </c>
      <c r="M120" t="s">
        <v>6</v>
      </c>
      <c r="N120">
        <v>0</v>
      </c>
      <c r="O120">
        <v>1</v>
      </c>
      <c r="P120" t="s">
        <v>156</v>
      </c>
      <c r="IF120">
        <v>-1</v>
      </c>
    </row>
    <row r="121" spans="1:240" x14ac:dyDescent="0.2">
      <c r="A121">
        <v>70</v>
      </c>
      <c r="B121">
        <v>1</v>
      </c>
      <c r="D121">
        <v>17</v>
      </c>
      <c r="E121" t="s">
        <v>157</v>
      </c>
      <c r="F121" t="s">
        <v>158</v>
      </c>
      <c r="G121">
        <v>1</v>
      </c>
      <c r="H121">
        <v>0</v>
      </c>
      <c r="I121" t="s">
        <v>99</v>
      </c>
      <c r="J121">
        <v>0</v>
      </c>
      <c r="K121">
        <v>0</v>
      </c>
      <c r="L121" t="s">
        <v>6</v>
      </c>
      <c r="M121" t="s">
        <v>6</v>
      </c>
      <c r="N121">
        <v>0</v>
      </c>
      <c r="O121">
        <v>1</v>
      </c>
      <c r="P121" t="s">
        <v>158</v>
      </c>
      <c r="IF121">
        <v>-1</v>
      </c>
    </row>
    <row r="122" spans="1:240" x14ac:dyDescent="0.2">
      <c r="A122">
        <v>70</v>
      </c>
      <c r="B122">
        <v>1</v>
      </c>
      <c r="D122">
        <v>18</v>
      </c>
      <c r="E122" t="s">
        <v>159</v>
      </c>
      <c r="F122" t="s">
        <v>160</v>
      </c>
      <c r="G122">
        <v>1</v>
      </c>
      <c r="H122">
        <v>0</v>
      </c>
      <c r="I122" t="s">
        <v>99</v>
      </c>
      <c r="J122">
        <v>0</v>
      </c>
      <c r="K122">
        <v>0</v>
      </c>
      <c r="L122" t="s">
        <v>6</v>
      </c>
      <c r="M122" t="s">
        <v>6</v>
      </c>
      <c r="N122">
        <v>0</v>
      </c>
      <c r="O122">
        <v>1</v>
      </c>
      <c r="P122" t="s">
        <v>160</v>
      </c>
      <c r="IF122">
        <v>-1</v>
      </c>
    </row>
    <row r="123" spans="1:240" x14ac:dyDescent="0.2">
      <c r="A123">
        <v>70</v>
      </c>
      <c r="B123">
        <v>1</v>
      </c>
      <c r="D123">
        <v>19</v>
      </c>
      <c r="E123" t="s">
        <v>161</v>
      </c>
      <c r="F123" t="s">
        <v>158</v>
      </c>
      <c r="G123">
        <v>1</v>
      </c>
      <c r="H123">
        <v>0</v>
      </c>
      <c r="I123" t="s">
        <v>99</v>
      </c>
      <c r="J123">
        <v>0</v>
      </c>
      <c r="K123">
        <v>0</v>
      </c>
      <c r="L123" t="s">
        <v>6</v>
      </c>
      <c r="M123" t="s">
        <v>6</v>
      </c>
      <c r="N123">
        <v>0</v>
      </c>
      <c r="O123">
        <v>1</v>
      </c>
      <c r="P123" t="s">
        <v>158</v>
      </c>
      <c r="IF123">
        <v>-1</v>
      </c>
    </row>
    <row r="124" spans="1:240" x14ac:dyDescent="0.2">
      <c r="A124">
        <v>70</v>
      </c>
      <c r="B124">
        <v>1</v>
      </c>
      <c r="D124">
        <v>20</v>
      </c>
      <c r="E124" t="s">
        <v>162</v>
      </c>
      <c r="F124" t="s">
        <v>160</v>
      </c>
      <c r="G124">
        <v>1</v>
      </c>
      <c r="H124">
        <v>0</v>
      </c>
      <c r="I124" t="s">
        <v>99</v>
      </c>
      <c r="J124">
        <v>0</v>
      </c>
      <c r="K124">
        <v>0</v>
      </c>
      <c r="L124" t="s">
        <v>6</v>
      </c>
      <c r="M124" t="s">
        <v>6</v>
      </c>
      <c r="N124">
        <v>0</v>
      </c>
      <c r="O124">
        <v>1</v>
      </c>
      <c r="P124" t="s">
        <v>160</v>
      </c>
      <c r="IF124">
        <v>-1</v>
      </c>
    </row>
    <row r="125" spans="1:240" x14ac:dyDescent="0.2">
      <c r="A125">
        <v>70</v>
      </c>
      <c r="B125">
        <v>1</v>
      </c>
      <c r="D125">
        <v>21</v>
      </c>
      <c r="E125" t="s">
        <v>163</v>
      </c>
      <c r="F125" t="s">
        <v>164</v>
      </c>
      <c r="G125">
        <v>0</v>
      </c>
      <c r="H125">
        <v>0</v>
      </c>
      <c r="I125" t="s">
        <v>99</v>
      </c>
      <c r="J125">
        <v>0</v>
      </c>
      <c r="K125">
        <v>0</v>
      </c>
      <c r="L125" t="s">
        <v>6</v>
      </c>
      <c r="M125" t="s">
        <v>6</v>
      </c>
      <c r="N125">
        <v>0</v>
      </c>
      <c r="O125">
        <v>0</v>
      </c>
      <c r="P125" t="s">
        <v>164</v>
      </c>
      <c r="IF125">
        <v>-1</v>
      </c>
    </row>
    <row r="126" spans="1:240" x14ac:dyDescent="0.2">
      <c r="IF126">
        <v>-1</v>
      </c>
    </row>
    <row r="127" spans="1:240" x14ac:dyDescent="0.2">
      <c r="A127">
        <v>-1</v>
      </c>
      <c r="IF127">
        <v>-1</v>
      </c>
    </row>
    <row r="128" spans="1:240" x14ac:dyDescent="0.2">
      <c r="IF128">
        <v>-1</v>
      </c>
    </row>
    <row r="129" spans="1:240" x14ac:dyDescent="0.2">
      <c r="A129" s="4">
        <v>75</v>
      </c>
      <c r="B129" s="4" t="s">
        <v>165</v>
      </c>
      <c r="C129" s="4">
        <v>2000</v>
      </c>
      <c r="D129" s="4">
        <v>0</v>
      </c>
      <c r="E129" s="4">
        <v>1</v>
      </c>
      <c r="F129" s="4"/>
      <c r="G129" s="4">
        <v>0</v>
      </c>
      <c r="H129" s="4">
        <v>1</v>
      </c>
      <c r="I129" s="4">
        <v>0</v>
      </c>
      <c r="J129" s="4">
        <v>4</v>
      </c>
      <c r="K129" s="4">
        <v>0</v>
      </c>
      <c r="L129" s="4">
        <v>0</v>
      </c>
      <c r="M129" s="4">
        <v>0</v>
      </c>
      <c r="N129" s="4">
        <v>74942385</v>
      </c>
      <c r="O129" s="4">
        <v>1</v>
      </c>
      <c r="IF129">
        <v>-1</v>
      </c>
    </row>
    <row r="130" spans="1:240" x14ac:dyDescent="0.2">
      <c r="A130" s="4">
        <v>75</v>
      </c>
      <c r="B130" s="4" t="s">
        <v>166</v>
      </c>
      <c r="C130" s="4">
        <v>2024</v>
      </c>
      <c r="D130" s="4">
        <v>1</v>
      </c>
      <c r="E130" s="4">
        <v>3</v>
      </c>
      <c r="F130" s="4"/>
      <c r="G130" s="4">
        <v>0</v>
      </c>
      <c r="H130" s="4">
        <v>2</v>
      </c>
      <c r="I130" s="4">
        <v>0</v>
      </c>
      <c r="J130" s="4">
        <v>3</v>
      </c>
      <c r="K130" s="4">
        <v>0</v>
      </c>
      <c r="L130" s="4">
        <v>0</v>
      </c>
      <c r="M130" s="4">
        <v>1</v>
      </c>
      <c r="N130" s="4">
        <v>74942386</v>
      </c>
      <c r="O130" s="4">
        <v>2</v>
      </c>
      <c r="IF130">
        <v>-1</v>
      </c>
    </row>
    <row r="131" spans="1:240" x14ac:dyDescent="0.2">
      <c r="A131" s="6">
        <v>1</v>
      </c>
      <c r="B131" s="6" t="s">
        <v>167</v>
      </c>
      <c r="C131" s="6" t="s">
        <v>168</v>
      </c>
      <c r="D131" s="6">
        <v>2024</v>
      </c>
      <c r="E131" s="6">
        <v>3</v>
      </c>
      <c r="F131" s="6">
        <v>1</v>
      </c>
      <c r="G131" s="6">
        <v>1</v>
      </c>
      <c r="H131" s="6">
        <v>0</v>
      </c>
      <c r="I131" s="6">
        <v>2</v>
      </c>
      <c r="J131" s="6">
        <v>1</v>
      </c>
      <c r="K131" s="6">
        <v>7.56</v>
      </c>
      <c r="L131" s="6">
        <v>4.83</v>
      </c>
      <c r="M131" s="6">
        <v>1</v>
      </c>
      <c r="N131" s="6">
        <v>1</v>
      </c>
      <c r="O131" s="6">
        <v>7.56</v>
      </c>
      <c r="P131" s="6">
        <v>4.83</v>
      </c>
      <c r="Q131" s="6">
        <v>1</v>
      </c>
      <c r="R131" s="6" t="s">
        <v>6</v>
      </c>
      <c r="S131" s="6" t="s">
        <v>6</v>
      </c>
      <c r="T131" s="6" t="s">
        <v>6</v>
      </c>
      <c r="U131" s="6" t="s">
        <v>6</v>
      </c>
      <c r="V131" s="6" t="s">
        <v>6</v>
      </c>
      <c r="W131" s="6" t="s">
        <v>6</v>
      </c>
      <c r="X131" s="6" t="s">
        <v>6</v>
      </c>
      <c r="Y131" s="6" t="s">
        <v>6</v>
      </c>
      <c r="Z131" s="6" t="s">
        <v>6</v>
      </c>
      <c r="AA131" s="6" t="s">
        <v>6</v>
      </c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>
        <v>74942387</v>
      </c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IF131">
        <v>-1</v>
      </c>
    </row>
    <row r="132" spans="1:240" x14ac:dyDescent="0.2">
      <c r="IF132">
        <v>-1</v>
      </c>
    </row>
    <row r="133" spans="1:240" x14ac:dyDescent="0.2">
      <c r="IF133">
        <v>-1</v>
      </c>
    </row>
    <row r="134" spans="1:240" x14ac:dyDescent="0.2">
      <c r="IF134">
        <v>-1</v>
      </c>
    </row>
    <row r="135" spans="1:240" x14ac:dyDescent="0.2">
      <c r="A135">
        <v>65</v>
      </c>
      <c r="C135">
        <v>1</v>
      </c>
      <c r="D135">
        <v>0</v>
      </c>
      <c r="E135">
        <v>245</v>
      </c>
      <c r="IF135">
        <v>-1</v>
      </c>
    </row>
  </sheetData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C53"/>
  <sheetViews>
    <sheetView workbookViewId="0"/>
  </sheetViews>
  <sheetFormatPr defaultColWidth="9.140625" defaultRowHeight="12.75" x14ac:dyDescent="0.2"/>
  <cols>
    <col min="1" max="256" width="9.140625" customWidth="1"/>
  </cols>
  <sheetData>
    <row r="1" spans="1:133" x14ac:dyDescent="0.2">
      <c r="A1">
        <v>0</v>
      </c>
      <c r="B1" t="s">
        <v>0</v>
      </c>
      <c r="D1" t="s">
        <v>169</v>
      </c>
      <c r="F1">
        <v>0</v>
      </c>
      <c r="G1">
        <v>0</v>
      </c>
      <c r="H1">
        <v>0</v>
      </c>
      <c r="I1" t="s">
        <v>2</v>
      </c>
      <c r="J1" t="s">
        <v>3</v>
      </c>
      <c r="K1">
        <v>1</v>
      </c>
      <c r="L1">
        <v>25077</v>
      </c>
      <c r="M1">
        <v>59014266</v>
      </c>
      <c r="N1">
        <v>11</v>
      </c>
      <c r="O1">
        <v>11</v>
      </c>
      <c r="P1">
        <v>0</v>
      </c>
      <c r="Q1">
        <v>3</v>
      </c>
    </row>
    <row r="4" spans="1:133" x14ac:dyDescent="0.2">
      <c r="A4" s="1">
        <v>1</v>
      </c>
      <c r="B4" s="1">
        <v>1</v>
      </c>
      <c r="C4" s="1">
        <v>-1</v>
      </c>
      <c r="D4" s="1"/>
      <c r="E4" s="1"/>
      <c r="F4" s="1"/>
      <c r="G4" s="1" t="s">
        <v>4</v>
      </c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>
        <v>0</v>
      </c>
    </row>
    <row r="12" spans="1:133" x14ac:dyDescent="0.2">
      <c r="A12" s="1">
        <v>1</v>
      </c>
      <c r="B12" s="1">
        <v>51</v>
      </c>
      <c r="C12" s="1">
        <v>0</v>
      </c>
      <c r="D12" s="1"/>
      <c r="E12" s="1">
        <v>0</v>
      </c>
      <c r="F12" s="1" t="s">
        <v>5</v>
      </c>
      <c r="G12" s="1" t="s">
        <v>4</v>
      </c>
      <c r="H12" s="1" t="s">
        <v>6</v>
      </c>
      <c r="I12" s="1">
        <v>0</v>
      </c>
      <c r="J12" s="1" t="s">
        <v>6</v>
      </c>
      <c r="K12" s="1">
        <v>0</v>
      </c>
      <c r="L12" s="1">
        <v>0</v>
      </c>
      <c r="M12" s="1">
        <v>2</v>
      </c>
      <c r="N12" s="1"/>
      <c r="O12" s="1">
        <v>0</v>
      </c>
      <c r="P12" s="1">
        <v>0</v>
      </c>
      <c r="Q12" s="1">
        <v>2</v>
      </c>
      <c r="R12" s="1">
        <v>0</v>
      </c>
      <c r="S12" s="1">
        <v>0</v>
      </c>
      <c r="T12" s="1">
        <v>1</v>
      </c>
      <c r="U12" s="1" t="s">
        <v>6</v>
      </c>
      <c r="V12" s="1">
        <v>0</v>
      </c>
      <c r="W12" s="1" t="s">
        <v>6</v>
      </c>
      <c r="X12" s="1" t="s">
        <v>6</v>
      </c>
      <c r="Y12" s="1" t="s">
        <v>6</v>
      </c>
      <c r="Z12" s="1" t="s">
        <v>6</v>
      </c>
      <c r="AA12" s="1" t="s">
        <v>6</v>
      </c>
      <c r="AB12" s="1" t="s">
        <v>6</v>
      </c>
      <c r="AC12" s="1" t="s">
        <v>6</v>
      </c>
      <c r="AD12" s="1" t="s">
        <v>6</v>
      </c>
      <c r="AE12" s="1" t="s">
        <v>6</v>
      </c>
      <c r="AF12" s="1" t="s">
        <v>6</v>
      </c>
      <c r="AG12" s="1" t="s">
        <v>6</v>
      </c>
      <c r="AH12" s="1" t="s">
        <v>6</v>
      </c>
      <c r="AI12" s="1" t="s">
        <v>6</v>
      </c>
      <c r="AJ12" s="1" t="s">
        <v>6</v>
      </c>
      <c r="AK12" s="1"/>
      <c r="AL12" s="1" t="s">
        <v>6</v>
      </c>
      <c r="AM12" s="1" t="s">
        <v>6</v>
      </c>
      <c r="AN12" s="1" t="s">
        <v>6</v>
      </c>
      <c r="AO12" s="1"/>
      <c r="AP12" s="1" t="s">
        <v>6</v>
      </c>
      <c r="AQ12" s="1" t="s">
        <v>6</v>
      </c>
      <c r="AR12" s="1" t="s">
        <v>6</v>
      </c>
      <c r="AS12" s="1"/>
      <c r="AT12" s="1"/>
      <c r="AU12" s="1"/>
      <c r="AV12" s="1"/>
      <c r="AW12" s="1"/>
      <c r="AX12" s="1" t="s">
        <v>6</v>
      </c>
      <c r="AY12" s="1" t="s">
        <v>6</v>
      </c>
      <c r="AZ12" s="1" t="s">
        <v>6</v>
      </c>
      <c r="BA12" s="1"/>
      <c r="BB12" s="1">
        <v>0</v>
      </c>
      <c r="BC12" s="1"/>
      <c r="BD12" s="1"/>
      <c r="BE12" s="1"/>
      <c r="BF12" s="1"/>
      <c r="BG12" s="1"/>
      <c r="BH12" s="1" t="s">
        <v>7</v>
      </c>
      <c r="BI12" s="1" t="s">
        <v>8</v>
      </c>
      <c r="BJ12" s="1">
        <v>1</v>
      </c>
      <c r="BK12" s="1">
        <v>0</v>
      </c>
      <c r="BL12" s="1">
        <v>0</v>
      </c>
      <c r="BM12" s="1">
        <v>0</v>
      </c>
      <c r="BN12" s="1">
        <v>0</v>
      </c>
      <c r="BO12" s="1">
        <v>0</v>
      </c>
      <c r="BP12" s="1">
        <v>2</v>
      </c>
      <c r="BQ12" s="1">
        <v>0</v>
      </c>
      <c r="BR12" s="1">
        <v>1</v>
      </c>
      <c r="BS12" s="1">
        <v>1</v>
      </c>
      <c r="BT12" s="1">
        <v>0</v>
      </c>
      <c r="BU12" s="1">
        <v>0</v>
      </c>
      <c r="BV12" s="1">
        <v>1</v>
      </c>
      <c r="BW12" s="1">
        <v>0</v>
      </c>
      <c r="BX12" s="1">
        <v>0</v>
      </c>
      <c r="BY12" s="1" t="s">
        <v>6</v>
      </c>
      <c r="BZ12" s="1" t="s">
        <v>9</v>
      </c>
      <c r="CA12" s="1" t="s">
        <v>6</v>
      </c>
      <c r="CB12" s="1" t="s">
        <v>10</v>
      </c>
      <c r="CC12" s="1" t="s">
        <v>10</v>
      </c>
      <c r="CD12" s="1" t="s">
        <v>11</v>
      </c>
      <c r="CE12" s="1" t="s">
        <v>12</v>
      </c>
      <c r="CF12" s="1">
        <v>0</v>
      </c>
      <c r="CG12" s="1">
        <v>0</v>
      </c>
      <c r="CH12" s="1">
        <v>86549001</v>
      </c>
      <c r="CI12" s="1" t="s">
        <v>6</v>
      </c>
      <c r="CJ12" s="1" t="s">
        <v>6</v>
      </c>
      <c r="CK12" s="1">
        <v>0</v>
      </c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>
        <v>0</v>
      </c>
      <c r="CZ12" s="1" t="s">
        <v>6</v>
      </c>
      <c r="DA12" s="1" t="s">
        <v>6</v>
      </c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>
        <v>0</v>
      </c>
    </row>
    <row r="14" spans="1:133" x14ac:dyDescent="0.2">
      <c r="A14" s="1">
        <v>22</v>
      </c>
      <c r="B14" s="1">
        <v>1</v>
      </c>
      <c r="C14" s="1">
        <v>0</v>
      </c>
      <c r="D14" s="1">
        <v>74942385</v>
      </c>
      <c r="E14" s="1">
        <v>74942386</v>
      </c>
      <c r="F14" s="1">
        <v>2</v>
      </c>
      <c r="G14" s="1">
        <v>1</v>
      </c>
      <c r="H14" s="1"/>
      <c r="I14" s="1"/>
      <c r="J14" s="1"/>
      <c r="K14" s="1"/>
      <c r="L14" s="1"/>
      <c r="M14" s="1"/>
      <c r="N14" s="1"/>
      <c r="O14" s="1"/>
    </row>
    <row r="16" spans="1:133" x14ac:dyDescent="0.2">
      <c r="A16" s="7">
        <v>3</v>
      </c>
      <c r="B16" s="7">
        <v>0</v>
      </c>
      <c r="C16" s="7" t="s">
        <v>13</v>
      </c>
      <c r="D16" s="7" t="s">
        <v>14</v>
      </c>
      <c r="E16" s="8">
        <f>ROUND((Source!F52)/1000,2)</f>
        <v>3.36</v>
      </c>
      <c r="F16" s="8">
        <f>ROUND((Source!F53)/1000,2)</f>
        <v>0</v>
      </c>
      <c r="G16" s="8">
        <f>ROUND((Source!F44)/1000,2)</f>
        <v>0</v>
      </c>
      <c r="H16" s="8">
        <f>ROUND((Source!F54)/1000+(Source!F55)/1000,2)</f>
        <v>0</v>
      </c>
      <c r="I16" s="8">
        <f>E16+F16+G16+H16</f>
        <v>3.36</v>
      </c>
      <c r="J16" s="8">
        <f>ROUND((Source!F50+Source!F49)/1000,2)</f>
        <v>0.21</v>
      </c>
      <c r="T16" s="9" t="e">
        <f>ROUND((Source!P52)/1000,2)</f>
        <v>#REF!</v>
      </c>
      <c r="U16" s="9">
        <f>ROUND((Source!P53)/1000,2)</f>
        <v>0</v>
      </c>
      <c r="V16" s="9">
        <f>ROUND((Source!P44)/1000,2)</f>
        <v>0</v>
      </c>
      <c r="W16" s="9">
        <f>ROUND((Source!P54)/1000+(Source!P55)/1000,2)</f>
        <v>0</v>
      </c>
      <c r="X16" s="9" t="e">
        <f>T16+U16+V16+W16</f>
        <v>#REF!</v>
      </c>
      <c r="Y16" s="9" t="e">
        <f>ROUND((Source!P50+Source!P49)/1000,2)</f>
        <v>#REF!</v>
      </c>
      <c r="AI16" s="7">
        <v>0</v>
      </c>
      <c r="AJ16" s="7">
        <v>-1</v>
      </c>
      <c r="AK16" s="7" t="s">
        <v>6</v>
      </c>
      <c r="AL16" s="7" t="s">
        <v>6</v>
      </c>
      <c r="AM16" s="7" t="s">
        <v>6</v>
      </c>
      <c r="AN16" s="7">
        <v>0</v>
      </c>
      <c r="AO16" s="7" t="s">
        <v>6</v>
      </c>
      <c r="AP16" s="7" t="s">
        <v>6</v>
      </c>
      <c r="AT16" s="8">
        <v>3063</v>
      </c>
      <c r="AU16" s="8">
        <v>0</v>
      </c>
      <c r="AV16" s="8">
        <v>0</v>
      </c>
      <c r="AW16" s="8">
        <v>0</v>
      </c>
      <c r="AX16" s="8">
        <v>0</v>
      </c>
      <c r="AY16" s="8">
        <v>3040</v>
      </c>
      <c r="AZ16" s="8">
        <v>183</v>
      </c>
      <c r="BA16" s="8">
        <v>23</v>
      </c>
      <c r="BB16" s="8">
        <v>3363</v>
      </c>
      <c r="BC16" s="8">
        <v>0</v>
      </c>
      <c r="BD16" s="8">
        <v>0</v>
      </c>
      <c r="BE16" s="8">
        <v>0</v>
      </c>
      <c r="BF16" s="8">
        <v>3.0105599999999999</v>
      </c>
      <c r="BG16" s="8">
        <v>13.46128</v>
      </c>
      <c r="BH16" s="8">
        <v>0</v>
      </c>
      <c r="BI16" s="8">
        <v>196</v>
      </c>
      <c r="BJ16" s="8">
        <v>104</v>
      </c>
      <c r="BK16" s="8">
        <v>3363</v>
      </c>
      <c r="BR16" s="9">
        <v>27063</v>
      </c>
      <c r="BS16" s="9">
        <v>0</v>
      </c>
      <c r="BT16" s="9">
        <v>0</v>
      </c>
      <c r="BU16" s="9">
        <v>0</v>
      </c>
      <c r="BV16" s="9">
        <v>0</v>
      </c>
      <c r="BW16" s="9">
        <v>26162</v>
      </c>
      <c r="BX16" s="9">
        <v>3628</v>
      </c>
      <c r="BY16" s="9">
        <v>901</v>
      </c>
      <c r="BZ16" s="9">
        <v>33088</v>
      </c>
      <c r="CA16" s="9">
        <v>0</v>
      </c>
      <c r="CB16" s="9">
        <v>0</v>
      </c>
      <c r="CC16" s="9">
        <v>0</v>
      </c>
      <c r="CD16" s="9">
        <v>3.0105599999999999</v>
      </c>
      <c r="CE16" s="9">
        <v>13.46128</v>
      </c>
      <c r="CF16" s="9">
        <v>0</v>
      </c>
      <c r="CG16" s="9">
        <v>4077</v>
      </c>
      <c r="CH16" s="9">
        <v>1948</v>
      </c>
      <c r="CI16" s="9">
        <v>33088</v>
      </c>
    </row>
    <row r="18" spans="1:40" x14ac:dyDescent="0.2">
      <c r="A18">
        <v>51</v>
      </c>
      <c r="E18" s="10">
        <f>SUMIF(A16:A17,3,E16:E17)</f>
        <v>3.36</v>
      </c>
      <c r="F18" s="10">
        <f>SUMIF(A16:A17,3,F16:F17)</f>
        <v>0</v>
      </c>
      <c r="G18" s="10">
        <f>SUMIF(A16:A17,3,G16:G17)</f>
        <v>0</v>
      </c>
      <c r="H18" s="10">
        <f>SUMIF(A16:A17,3,H16:H17)</f>
        <v>0</v>
      </c>
      <c r="I18" s="10">
        <f>SUMIF(A16:A17,3,I16:I17)</f>
        <v>3.36</v>
      </c>
      <c r="J18" s="10">
        <f>SUMIF(A16:A17,3,J16:J17)</f>
        <v>0.21</v>
      </c>
      <c r="K18" s="10"/>
      <c r="L18" s="10"/>
      <c r="M18" s="10"/>
      <c r="N18" s="10"/>
      <c r="O18" s="10"/>
      <c r="P18" s="10"/>
      <c r="Q18" s="10"/>
      <c r="R18" s="10"/>
      <c r="S18" s="10"/>
      <c r="T18" s="3" t="e">
        <f>SUMIF(A16:A17,3,T16:T17)</f>
        <v>#REF!</v>
      </c>
      <c r="U18" s="3">
        <f>SUMIF(A16:A17,3,U16:U17)</f>
        <v>0</v>
      </c>
      <c r="V18" s="3">
        <f>SUMIF(A16:A17,3,V16:V17)</f>
        <v>0</v>
      </c>
      <c r="W18" s="3">
        <f>SUMIF(A16:A17,3,W16:W17)</f>
        <v>0</v>
      </c>
      <c r="X18" s="3" t="e">
        <f>SUMIF(A16:A17,3,X16:X17)</f>
        <v>#REF!</v>
      </c>
      <c r="Y18" s="3" t="e">
        <f>SUMIF(A16:A17,3,Y16:Y17)</f>
        <v>#REF!</v>
      </c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</row>
    <row r="20" spans="1:40" x14ac:dyDescent="0.2">
      <c r="A20" s="5">
        <v>50</v>
      </c>
      <c r="B20" s="5">
        <v>0</v>
      </c>
      <c r="C20" s="5">
        <v>0</v>
      </c>
      <c r="D20" s="5">
        <v>1</v>
      </c>
      <c r="E20" s="5">
        <v>201</v>
      </c>
      <c r="F20" s="5">
        <v>3063</v>
      </c>
      <c r="G20" s="5" t="s">
        <v>43</v>
      </c>
      <c r="H20" s="5" t="s">
        <v>44</v>
      </c>
      <c r="I20" s="5"/>
      <c r="J20" s="5"/>
      <c r="K20" s="5">
        <v>201</v>
      </c>
      <c r="L20" s="5">
        <v>1</v>
      </c>
      <c r="M20" s="5">
        <v>3</v>
      </c>
      <c r="N20" s="5" t="s">
        <v>6</v>
      </c>
      <c r="O20" s="5">
        <v>0</v>
      </c>
      <c r="P20" s="5">
        <v>27063</v>
      </c>
    </row>
    <row r="21" spans="1:40" x14ac:dyDescent="0.2">
      <c r="A21" s="5">
        <v>50</v>
      </c>
      <c r="B21" s="5">
        <v>0</v>
      </c>
      <c r="C21" s="5">
        <v>0</v>
      </c>
      <c r="D21" s="5">
        <v>1</v>
      </c>
      <c r="E21" s="5">
        <v>202</v>
      </c>
      <c r="F21" s="5">
        <v>0</v>
      </c>
      <c r="G21" s="5" t="s">
        <v>45</v>
      </c>
      <c r="H21" s="5" t="s">
        <v>46</v>
      </c>
      <c r="I21" s="5"/>
      <c r="J21" s="5"/>
      <c r="K21" s="5">
        <v>202</v>
      </c>
      <c r="L21" s="5">
        <v>2</v>
      </c>
      <c r="M21" s="5">
        <v>3</v>
      </c>
      <c r="N21" s="5" t="s">
        <v>6</v>
      </c>
      <c r="O21" s="5">
        <v>0</v>
      </c>
      <c r="P21" s="5">
        <v>0</v>
      </c>
    </row>
    <row r="22" spans="1:40" x14ac:dyDescent="0.2">
      <c r="A22" s="5">
        <v>50</v>
      </c>
      <c r="B22" s="5">
        <v>0</v>
      </c>
      <c r="C22" s="5">
        <v>0</v>
      </c>
      <c r="D22" s="5">
        <v>1</v>
      </c>
      <c r="E22" s="5">
        <v>222</v>
      </c>
      <c r="F22" s="5">
        <v>0</v>
      </c>
      <c r="G22" s="5" t="s">
        <v>47</v>
      </c>
      <c r="H22" s="5" t="s">
        <v>48</v>
      </c>
      <c r="I22" s="5"/>
      <c r="J22" s="5"/>
      <c r="K22" s="5">
        <v>222</v>
      </c>
      <c r="L22" s="5">
        <v>3</v>
      </c>
      <c r="M22" s="5">
        <v>3</v>
      </c>
      <c r="N22" s="5" t="s">
        <v>6</v>
      </c>
      <c r="O22" s="5">
        <v>0</v>
      </c>
      <c r="P22" s="5">
        <v>0</v>
      </c>
    </row>
    <row r="23" spans="1:40" x14ac:dyDescent="0.2">
      <c r="A23" s="5">
        <v>50</v>
      </c>
      <c r="B23" s="5">
        <v>0</v>
      </c>
      <c r="C23" s="5">
        <v>0</v>
      </c>
      <c r="D23" s="5">
        <v>1</v>
      </c>
      <c r="E23" s="5">
        <v>225</v>
      </c>
      <c r="F23" s="5">
        <v>0</v>
      </c>
      <c r="G23" s="5" t="s">
        <v>49</v>
      </c>
      <c r="H23" s="5" t="s">
        <v>50</v>
      </c>
      <c r="I23" s="5"/>
      <c r="J23" s="5"/>
      <c r="K23" s="5">
        <v>225</v>
      </c>
      <c r="L23" s="5">
        <v>4</v>
      </c>
      <c r="M23" s="5">
        <v>3</v>
      </c>
      <c r="N23" s="5" t="s">
        <v>6</v>
      </c>
      <c r="O23" s="5">
        <v>0</v>
      </c>
      <c r="P23" s="5">
        <v>0</v>
      </c>
    </row>
    <row r="24" spans="1:40" x14ac:dyDescent="0.2">
      <c r="A24" s="5">
        <v>50</v>
      </c>
      <c r="B24" s="5">
        <v>0</v>
      </c>
      <c r="C24" s="5">
        <v>0</v>
      </c>
      <c r="D24" s="5">
        <v>1</v>
      </c>
      <c r="E24" s="5">
        <v>226</v>
      </c>
      <c r="F24" s="5">
        <v>0</v>
      </c>
      <c r="G24" s="5" t="s">
        <v>51</v>
      </c>
      <c r="H24" s="5" t="s">
        <v>52</v>
      </c>
      <c r="I24" s="5"/>
      <c r="J24" s="5"/>
      <c r="K24" s="5">
        <v>226</v>
      </c>
      <c r="L24" s="5">
        <v>5</v>
      </c>
      <c r="M24" s="5">
        <v>3</v>
      </c>
      <c r="N24" s="5" t="s">
        <v>6</v>
      </c>
      <c r="O24" s="5">
        <v>0</v>
      </c>
      <c r="P24" s="5">
        <v>0</v>
      </c>
    </row>
    <row r="25" spans="1:40" x14ac:dyDescent="0.2">
      <c r="A25" s="5">
        <v>50</v>
      </c>
      <c r="B25" s="5">
        <v>0</v>
      </c>
      <c r="C25" s="5">
        <v>0</v>
      </c>
      <c r="D25" s="5">
        <v>1</v>
      </c>
      <c r="E25" s="5">
        <v>227</v>
      </c>
      <c r="F25" s="5">
        <v>0</v>
      </c>
      <c r="G25" s="5" t="s">
        <v>53</v>
      </c>
      <c r="H25" s="5" t="s">
        <v>54</v>
      </c>
      <c r="I25" s="5"/>
      <c r="J25" s="5"/>
      <c r="K25" s="5">
        <v>227</v>
      </c>
      <c r="L25" s="5">
        <v>6</v>
      </c>
      <c r="M25" s="5">
        <v>3</v>
      </c>
      <c r="N25" s="5" t="s">
        <v>6</v>
      </c>
      <c r="O25" s="5">
        <v>0</v>
      </c>
      <c r="P25" s="5">
        <v>0</v>
      </c>
    </row>
    <row r="26" spans="1:40" x14ac:dyDescent="0.2">
      <c r="A26" s="5">
        <v>50</v>
      </c>
      <c r="B26" s="5">
        <v>0</v>
      </c>
      <c r="C26" s="5">
        <v>0</v>
      </c>
      <c r="D26" s="5">
        <v>1</v>
      </c>
      <c r="E26" s="5">
        <v>228</v>
      </c>
      <c r="F26" s="5">
        <v>0</v>
      </c>
      <c r="G26" s="5" t="s">
        <v>55</v>
      </c>
      <c r="H26" s="5" t="s">
        <v>56</v>
      </c>
      <c r="I26" s="5"/>
      <c r="J26" s="5"/>
      <c r="K26" s="5">
        <v>228</v>
      </c>
      <c r="L26" s="5">
        <v>7</v>
      </c>
      <c r="M26" s="5">
        <v>3</v>
      </c>
      <c r="N26" s="5" t="s">
        <v>6</v>
      </c>
      <c r="O26" s="5">
        <v>0</v>
      </c>
      <c r="P26" s="5">
        <v>0</v>
      </c>
    </row>
    <row r="27" spans="1:40" x14ac:dyDescent="0.2">
      <c r="A27" s="5">
        <v>50</v>
      </c>
      <c r="B27" s="5">
        <v>0</v>
      </c>
      <c r="C27" s="5">
        <v>0</v>
      </c>
      <c r="D27" s="5">
        <v>1</v>
      </c>
      <c r="E27" s="5">
        <v>216</v>
      </c>
      <c r="F27" s="5">
        <v>0</v>
      </c>
      <c r="G27" s="5" t="s">
        <v>57</v>
      </c>
      <c r="H27" s="5" t="s">
        <v>58</v>
      </c>
      <c r="I27" s="5"/>
      <c r="J27" s="5"/>
      <c r="K27" s="5">
        <v>216</v>
      </c>
      <c r="L27" s="5">
        <v>8</v>
      </c>
      <c r="M27" s="5">
        <v>3</v>
      </c>
      <c r="N27" s="5" t="s">
        <v>6</v>
      </c>
      <c r="O27" s="5">
        <v>0</v>
      </c>
      <c r="P27" s="5">
        <v>0</v>
      </c>
    </row>
    <row r="28" spans="1:40" x14ac:dyDescent="0.2">
      <c r="A28" s="5">
        <v>50</v>
      </c>
      <c r="B28" s="5">
        <v>0</v>
      </c>
      <c r="C28" s="5">
        <v>0</v>
      </c>
      <c r="D28" s="5">
        <v>1</v>
      </c>
      <c r="E28" s="5">
        <v>223</v>
      </c>
      <c r="F28" s="5">
        <v>0</v>
      </c>
      <c r="G28" s="5" t="s">
        <v>59</v>
      </c>
      <c r="H28" s="5" t="s">
        <v>60</v>
      </c>
      <c r="I28" s="5"/>
      <c r="J28" s="5"/>
      <c r="K28" s="5">
        <v>223</v>
      </c>
      <c r="L28" s="5">
        <v>9</v>
      </c>
      <c r="M28" s="5">
        <v>3</v>
      </c>
      <c r="N28" s="5" t="s">
        <v>6</v>
      </c>
      <c r="O28" s="5">
        <v>0</v>
      </c>
      <c r="P28" s="5">
        <v>0</v>
      </c>
    </row>
    <row r="29" spans="1:40" x14ac:dyDescent="0.2">
      <c r="A29" s="5">
        <v>50</v>
      </c>
      <c r="B29" s="5">
        <v>0</v>
      </c>
      <c r="C29" s="5">
        <v>0</v>
      </c>
      <c r="D29" s="5">
        <v>1</v>
      </c>
      <c r="E29" s="5">
        <v>229</v>
      </c>
      <c r="F29" s="5">
        <v>0</v>
      </c>
      <c r="G29" s="5" t="s">
        <v>61</v>
      </c>
      <c r="H29" s="5" t="s">
        <v>62</v>
      </c>
      <c r="I29" s="5"/>
      <c r="J29" s="5"/>
      <c r="K29" s="5">
        <v>229</v>
      </c>
      <c r="L29" s="5">
        <v>10</v>
      </c>
      <c r="M29" s="5">
        <v>3</v>
      </c>
      <c r="N29" s="5" t="s">
        <v>6</v>
      </c>
      <c r="O29" s="5">
        <v>0</v>
      </c>
      <c r="P29" s="5">
        <v>0</v>
      </c>
    </row>
    <row r="30" spans="1:40" x14ac:dyDescent="0.2">
      <c r="A30" s="5">
        <v>50</v>
      </c>
      <c r="B30" s="5">
        <v>0</v>
      </c>
      <c r="C30" s="5">
        <v>0</v>
      </c>
      <c r="D30" s="5">
        <v>1</v>
      </c>
      <c r="E30" s="5">
        <v>203</v>
      </c>
      <c r="F30" s="5">
        <v>3040</v>
      </c>
      <c r="G30" s="5" t="s">
        <v>63</v>
      </c>
      <c r="H30" s="5" t="s">
        <v>64</v>
      </c>
      <c r="I30" s="5"/>
      <c r="J30" s="5"/>
      <c r="K30" s="5">
        <v>203</v>
      </c>
      <c r="L30" s="5">
        <v>11</v>
      </c>
      <c r="M30" s="5">
        <v>3</v>
      </c>
      <c r="N30" s="5" t="s">
        <v>6</v>
      </c>
      <c r="O30" s="5">
        <v>0</v>
      </c>
      <c r="P30" s="5">
        <v>26162</v>
      </c>
    </row>
    <row r="31" spans="1:40" x14ac:dyDescent="0.2">
      <c r="A31" s="5">
        <v>50</v>
      </c>
      <c r="B31" s="5">
        <v>0</v>
      </c>
      <c r="C31" s="5">
        <v>0</v>
      </c>
      <c r="D31" s="5">
        <v>1</v>
      </c>
      <c r="E31" s="5">
        <v>231</v>
      </c>
      <c r="F31" s="5">
        <v>0</v>
      </c>
      <c r="G31" s="5" t="s">
        <v>65</v>
      </c>
      <c r="H31" s="5" t="s">
        <v>66</v>
      </c>
      <c r="I31" s="5"/>
      <c r="J31" s="5"/>
      <c r="K31" s="5">
        <v>231</v>
      </c>
      <c r="L31" s="5">
        <v>12</v>
      </c>
      <c r="M31" s="5">
        <v>3</v>
      </c>
      <c r="N31" s="5" t="s">
        <v>6</v>
      </c>
      <c r="O31" s="5">
        <v>0</v>
      </c>
      <c r="P31" s="5">
        <v>0</v>
      </c>
    </row>
    <row r="32" spans="1:40" x14ac:dyDescent="0.2">
      <c r="A32" s="5">
        <v>50</v>
      </c>
      <c r="B32" s="5">
        <v>0</v>
      </c>
      <c r="C32" s="5">
        <v>0</v>
      </c>
      <c r="D32" s="5">
        <v>1</v>
      </c>
      <c r="E32" s="5">
        <v>204</v>
      </c>
      <c r="F32" s="5">
        <v>183</v>
      </c>
      <c r="G32" s="5" t="s">
        <v>67</v>
      </c>
      <c r="H32" s="5" t="s">
        <v>68</v>
      </c>
      <c r="I32" s="5"/>
      <c r="J32" s="5"/>
      <c r="K32" s="5">
        <v>204</v>
      </c>
      <c r="L32" s="5">
        <v>13</v>
      </c>
      <c r="M32" s="5">
        <v>3</v>
      </c>
      <c r="N32" s="5" t="s">
        <v>6</v>
      </c>
      <c r="O32" s="5">
        <v>0</v>
      </c>
      <c r="P32" s="5">
        <v>3628</v>
      </c>
    </row>
    <row r="33" spans="1:16" x14ac:dyDescent="0.2">
      <c r="A33" s="5">
        <v>50</v>
      </c>
      <c r="B33" s="5">
        <v>0</v>
      </c>
      <c r="C33" s="5">
        <v>0</v>
      </c>
      <c r="D33" s="5">
        <v>1</v>
      </c>
      <c r="E33" s="5">
        <v>205</v>
      </c>
      <c r="F33" s="5">
        <v>23</v>
      </c>
      <c r="G33" s="5" t="s">
        <v>69</v>
      </c>
      <c r="H33" s="5" t="s">
        <v>70</v>
      </c>
      <c r="I33" s="5"/>
      <c r="J33" s="5"/>
      <c r="K33" s="5">
        <v>205</v>
      </c>
      <c r="L33" s="5">
        <v>14</v>
      </c>
      <c r="M33" s="5">
        <v>3</v>
      </c>
      <c r="N33" s="5" t="s">
        <v>6</v>
      </c>
      <c r="O33" s="5">
        <v>0</v>
      </c>
      <c r="P33" s="5">
        <v>901</v>
      </c>
    </row>
    <row r="34" spans="1:16" x14ac:dyDescent="0.2">
      <c r="A34" s="5">
        <v>50</v>
      </c>
      <c r="B34" s="5">
        <v>0</v>
      </c>
      <c r="C34" s="5">
        <v>0</v>
      </c>
      <c r="D34" s="5">
        <v>1</v>
      </c>
      <c r="E34" s="5">
        <v>232</v>
      </c>
      <c r="F34" s="5">
        <v>0</v>
      </c>
      <c r="G34" s="5" t="s">
        <v>71</v>
      </c>
      <c r="H34" s="5" t="s">
        <v>72</v>
      </c>
      <c r="I34" s="5"/>
      <c r="J34" s="5"/>
      <c r="K34" s="5">
        <v>232</v>
      </c>
      <c r="L34" s="5">
        <v>15</v>
      </c>
      <c r="M34" s="5">
        <v>3</v>
      </c>
      <c r="N34" s="5" t="s">
        <v>6</v>
      </c>
      <c r="O34" s="5">
        <v>0</v>
      </c>
      <c r="P34" s="5">
        <v>0</v>
      </c>
    </row>
    <row r="35" spans="1:16" x14ac:dyDescent="0.2">
      <c r="A35" s="5">
        <v>50</v>
      </c>
      <c r="B35" s="5">
        <v>0</v>
      </c>
      <c r="C35" s="5">
        <v>0</v>
      </c>
      <c r="D35" s="5">
        <v>1</v>
      </c>
      <c r="E35" s="5">
        <v>214</v>
      </c>
      <c r="F35" s="5">
        <v>3363</v>
      </c>
      <c r="G35" s="5" t="s">
        <v>73</v>
      </c>
      <c r="H35" s="5" t="s">
        <v>74</v>
      </c>
      <c r="I35" s="5"/>
      <c r="J35" s="5"/>
      <c r="K35" s="5">
        <v>214</v>
      </c>
      <c r="L35" s="5">
        <v>16</v>
      </c>
      <c r="M35" s="5">
        <v>3</v>
      </c>
      <c r="N35" s="5" t="s">
        <v>6</v>
      </c>
      <c r="O35" s="5">
        <v>0</v>
      </c>
      <c r="P35" s="5">
        <v>33088</v>
      </c>
    </row>
    <row r="36" spans="1:16" x14ac:dyDescent="0.2">
      <c r="A36" s="5">
        <v>50</v>
      </c>
      <c r="B36" s="5">
        <v>0</v>
      </c>
      <c r="C36" s="5">
        <v>0</v>
      </c>
      <c r="D36" s="5">
        <v>1</v>
      </c>
      <c r="E36" s="5">
        <v>215</v>
      </c>
      <c r="F36" s="5">
        <v>0</v>
      </c>
      <c r="G36" s="5" t="s">
        <v>75</v>
      </c>
      <c r="H36" s="5" t="s">
        <v>76</v>
      </c>
      <c r="I36" s="5"/>
      <c r="J36" s="5"/>
      <c r="K36" s="5">
        <v>215</v>
      </c>
      <c r="L36" s="5">
        <v>17</v>
      </c>
      <c r="M36" s="5">
        <v>3</v>
      </c>
      <c r="N36" s="5" t="s">
        <v>6</v>
      </c>
      <c r="O36" s="5">
        <v>0</v>
      </c>
      <c r="P36" s="5">
        <v>0</v>
      </c>
    </row>
    <row r="37" spans="1:16" x14ac:dyDescent="0.2">
      <c r="A37" s="5">
        <v>50</v>
      </c>
      <c r="B37" s="5">
        <v>0</v>
      </c>
      <c r="C37" s="5">
        <v>0</v>
      </c>
      <c r="D37" s="5">
        <v>1</v>
      </c>
      <c r="E37" s="5">
        <v>217</v>
      </c>
      <c r="F37" s="5">
        <v>0</v>
      </c>
      <c r="G37" s="5" t="s">
        <v>77</v>
      </c>
      <c r="H37" s="5" t="s">
        <v>78</v>
      </c>
      <c r="I37" s="5"/>
      <c r="J37" s="5"/>
      <c r="K37" s="5">
        <v>217</v>
      </c>
      <c r="L37" s="5">
        <v>18</v>
      </c>
      <c r="M37" s="5">
        <v>3</v>
      </c>
      <c r="N37" s="5" t="s">
        <v>6</v>
      </c>
      <c r="O37" s="5">
        <v>0</v>
      </c>
      <c r="P37" s="5">
        <v>0</v>
      </c>
    </row>
    <row r="38" spans="1:16" x14ac:dyDescent="0.2">
      <c r="A38" s="5">
        <v>50</v>
      </c>
      <c r="B38" s="5">
        <v>0</v>
      </c>
      <c r="C38" s="5">
        <v>0</v>
      </c>
      <c r="D38" s="5">
        <v>1</v>
      </c>
      <c r="E38" s="5">
        <v>230</v>
      </c>
      <c r="F38" s="5">
        <v>0</v>
      </c>
      <c r="G38" s="5" t="s">
        <v>79</v>
      </c>
      <c r="H38" s="5" t="s">
        <v>80</v>
      </c>
      <c r="I38" s="5"/>
      <c r="J38" s="5"/>
      <c r="K38" s="5">
        <v>230</v>
      </c>
      <c r="L38" s="5">
        <v>19</v>
      </c>
      <c r="M38" s="5">
        <v>3</v>
      </c>
      <c r="N38" s="5" t="s">
        <v>6</v>
      </c>
      <c r="O38" s="5">
        <v>0</v>
      </c>
      <c r="P38" s="5">
        <v>0</v>
      </c>
    </row>
    <row r="39" spans="1:16" x14ac:dyDescent="0.2">
      <c r="A39" s="5">
        <v>50</v>
      </c>
      <c r="B39" s="5">
        <v>0</v>
      </c>
      <c r="C39" s="5">
        <v>0</v>
      </c>
      <c r="D39" s="5">
        <v>1</v>
      </c>
      <c r="E39" s="5">
        <v>206</v>
      </c>
      <c r="F39" s="5">
        <v>0</v>
      </c>
      <c r="G39" s="5" t="s">
        <v>81</v>
      </c>
      <c r="H39" s="5" t="s">
        <v>82</v>
      </c>
      <c r="I39" s="5"/>
      <c r="J39" s="5"/>
      <c r="K39" s="5">
        <v>206</v>
      </c>
      <c r="L39" s="5">
        <v>20</v>
      </c>
      <c r="M39" s="5">
        <v>3</v>
      </c>
      <c r="N39" s="5" t="s">
        <v>6</v>
      </c>
      <c r="O39" s="5">
        <v>0</v>
      </c>
      <c r="P39" s="5">
        <v>0</v>
      </c>
    </row>
    <row r="40" spans="1:16" x14ac:dyDescent="0.2">
      <c r="A40" s="5">
        <v>50</v>
      </c>
      <c r="B40" s="5">
        <v>0</v>
      </c>
      <c r="C40" s="5">
        <v>0</v>
      </c>
      <c r="D40" s="5">
        <v>1</v>
      </c>
      <c r="E40" s="5">
        <v>207</v>
      </c>
      <c r="F40" s="5">
        <v>3.0105599999999999</v>
      </c>
      <c r="G40" s="5" t="s">
        <v>83</v>
      </c>
      <c r="H40" s="5" t="s">
        <v>84</v>
      </c>
      <c r="I40" s="5"/>
      <c r="J40" s="5"/>
      <c r="K40" s="5">
        <v>207</v>
      </c>
      <c r="L40" s="5">
        <v>21</v>
      </c>
      <c r="M40" s="5">
        <v>3</v>
      </c>
      <c r="N40" s="5" t="s">
        <v>6</v>
      </c>
      <c r="O40" s="5">
        <v>-1</v>
      </c>
      <c r="P40" s="5">
        <v>3.0105599999999999</v>
      </c>
    </row>
    <row r="41" spans="1:16" x14ac:dyDescent="0.2">
      <c r="A41" s="5">
        <v>50</v>
      </c>
      <c r="B41" s="5">
        <v>0</v>
      </c>
      <c r="C41" s="5">
        <v>0</v>
      </c>
      <c r="D41" s="5">
        <v>1</v>
      </c>
      <c r="E41" s="5">
        <v>208</v>
      </c>
      <c r="F41" s="5">
        <v>13.46128</v>
      </c>
      <c r="G41" s="5" t="s">
        <v>85</v>
      </c>
      <c r="H41" s="5" t="s">
        <v>86</v>
      </c>
      <c r="I41" s="5"/>
      <c r="J41" s="5"/>
      <c r="K41" s="5">
        <v>208</v>
      </c>
      <c r="L41" s="5">
        <v>22</v>
      </c>
      <c r="M41" s="5">
        <v>3</v>
      </c>
      <c r="N41" s="5" t="s">
        <v>6</v>
      </c>
      <c r="O41" s="5">
        <v>-1</v>
      </c>
      <c r="P41" s="5">
        <v>13.46128</v>
      </c>
    </row>
    <row r="42" spans="1:16" x14ac:dyDescent="0.2">
      <c r="A42" s="5">
        <v>50</v>
      </c>
      <c r="B42" s="5">
        <v>0</v>
      </c>
      <c r="C42" s="5">
        <v>0</v>
      </c>
      <c r="D42" s="5">
        <v>1</v>
      </c>
      <c r="E42" s="5">
        <v>209</v>
      </c>
      <c r="F42" s="5">
        <v>0</v>
      </c>
      <c r="G42" s="5" t="s">
        <v>87</v>
      </c>
      <c r="H42" s="5" t="s">
        <v>88</v>
      </c>
      <c r="I42" s="5"/>
      <c r="J42" s="5"/>
      <c r="K42" s="5">
        <v>209</v>
      </c>
      <c r="L42" s="5">
        <v>23</v>
      </c>
      <c r="M42" s="5">
        <v>3</v>
      </c>
      <c r="N42" s="5" t="s">
        <v>6</v>
      </c>
      <c r="O42" s="5">
        <v>0</v>
      </c>
      <c r="P42" s="5">
        <v>0</v>
      </c>
    </row>
    <row r="43" spans="1:16" x14ac:dyDescent="0.2">
      <c r="A43" s="5">
        <v>50</v>
      </c>
      <c r="B43" s="5">
        <v>0</v>
      </c>
      <c r="C43" s="5">
        <v>0</v>
      </c>
      <c r="D43" s="5">
        <v>1</v>
      </c>
      <c r="E43" s="5">
        <v>233</v>
      </c>
      <c r="F43" s="5">
        <v>1402</v>
      </c>
      <c r="G43" s="5" t="s">
        <v>89</v>
      </c>
      <c r="H43" s="5" t="s">
        <v>90</v>
      </c>
      <c r="I43" s="5"/>
      <c r="J43" s="5"/>
      <c r="K43" s="5">
        <v>233</v>
      </c>
      <c r="L43" s="5">
        <v>24</v>
      </c>
      <c r="M43" s="5">
        <v>3</v>
      </c>
      <c r="N43" s="5" t="s">
        <v>6</v>
      </c>
      <c r="O43" s="5">
        <v>0</v>
      </c>
      <c r="P43" s="5">
        <v>10934</v>
      </c>
    </row>
    <row r="44" spans="1:16" x14ac:dyDescent="0.2">
      <c r="A44" s="5">
        <v>50</v>
      </c>
      <c r="B44" s="5">
        <v>0</v>
      </c>
      <c r="C44" s="5">
        <v>0</v>
      </c>
      <c r="D44" s="5">
        <v>1</v>
      </c>
      <c r="E44" s="5">
        <v>210</v>
      </c>
      <c r="F44" s="5">
        <v>196</v>
      </c>
      <c r="G44" s="5" t="s">
        <v>91</v>
      </c>
      <c r="H44" s="5" t="s">
        <v>92</v>
      </c>
      <c r="I44" s="5"/>
      <c r="J44" s="5"/>
      <c r="K44" s="5">
        <v>210</v>
      </c>
      <c r="L44" s="5">
        <v>25</v>
      </c>
      <c r="M44" s="5">
        <v>3</v>
      </c>
      <c r="N44" s="5" t="s">
        <v>6</v>
      </c>
      <c r="O44" s="5">
        <v>0</v>
      </c>
      <c r="P44" s="5">
        <v>4077</v>
      </c>
    </row>
    <row r="45" spans="1:16" x14ac:dyDescent="0.2">
      <c r="A45" s="5">
        <v>50</v>
      </c>
      <c r="B45" s="5">
        <v>0</v>
      </c>
      <c r="C45" s="5">
        <v>0</v>
      </c>
      <c r="D45" s="5">
        <v>1</v>
      </c>
      <c r="E45" s="5">
        <v>211</v>
      </c>
      <c r="F45" s="5">
        <v>104</v>
      </c>
      <c r="G45" s="5" t="s">
        <v>93</v>
      </c>
      <c r="H45" s="5" t="s">
        <v>94</v>
      </c>
      <c r="I45" s="5"/>
      <c r="J45" s="5"/>
      <c r="K45" s="5">
        <v>211</v>
      </c>
      <c r="L45" s="5">
        <v>26</v>
      </c>
      <c r="M45" s="5">
        <v>3</v>
      </c>
      <c r="N45" s="5" t="s">
        <v>6</v>
      </c>
      <c r="O45" s="5">
        <v>0</v>
      </c>
      <c r="P45" s="5">
        <v>1948</v>
      </c>
    </row>
    <row r="46" spans="1:16" x14ac:dyDescent="0.2">
      <c r="A46" s="5">
        <v>50</v>
      </c>
      <c r="B46" s="5">
        <v>0</v>
      </c>
      <c r="C46" s="5">
        <v>0</v>
      </c>
      <c r="D46" s="5">
        <v>1</v>
      </c>
      <c r="E46" s="5">
        <v>224</v>
      </c>
      <c r="F46" s="5">
        <v>3363</v>
      </c>
      <c r="G46" s="5" t="s">
        <v>95</v>
      </c>
      <c r="H46" s="5" t="s">
        <v>96</v>
      </c>
      <c r="I46" s="5"/>
      <c r="J46" s="5"/>
      <c r="K46" s="5">
        <v>224</v>
      </c>
      <c r="L46" s="5">
        <v>27</v>
      </c>
      <c r="M46" s="5">
        <v>3</v>
      </c>
      <c r="N46" s="5" t="s">
        <v>6</v>
      </c>
      <c r="O46" s="5">
        <v>0</v>
      </c>
      <c r="P46" s="5">
        <v>33088</v>
      </c>
    </row>
    <row r="48" spans="1:16" x14ac:dyDescent="0.2">
      <c r="A48">
        <v>-1</v>
      </c>
    </row>
    <row r="51" spans="1:50" x14ac:dyDescent="0.2">
      <c r="A51" s="4">
        <v>75</v>
      </c>
      <c r="B51" s="4" t="s">
        <v>165</v>
      </c>
      <c r="C51" s="4">
        <v>2000</v>
      </c>
      <c r="D51" s="4">
        <v>0</v>
      </c>
      <c r="E51" s="4">
        <v>1</v>
      </c>
      <c r="F51" s="4"/>
      <c r="G51" s="4">
        <v>0</v>
      </c>
      <c r="H51" s="4">
        <v>1</v>
      </c>
      <c r="I51" s="4">
        <v>0</v>
      </c>
      <c r="J51" s="4">
        <v>4</v>
      </c>
      <c r="K51" s="4">
        <v>0</v>
      </c>
      <c r="L51" s="4">
        <v>0</v>
      </c>
      <c r="M51" s="4">
        <v>0</v>
      </c>
      <c r="N51" s="4">
        <v>74942385</v>
      </c>
      <c r="O51" s="4">
        <v>1</v>
      </c>
    </row>
    <row r="52" spans="1:50" x14ac:dyDescent="0.2">
      <c r="A52" s="4">
        <v>75</v>
      </c>
      <c r="B52" s="4" t="s">
        <v>166</v>
      </c>
      <c r="C52" s="4">
        <v>2024</v>
      </c>
      <c r="D52" s="4">
        <v>1</v>
      </c>
      <c r="E52" s="4">
        <v>3</v>
      </c>
      <c r="F52" s="4"/>
      <c r="G52" s="4">
        <v>0</v>
      </c>
      <c r="H52" s="4">
        <v>2</v>
      </c>
      <c r="I52" s="4">
        <v>0</v>
      </c>
      <c r="J52" s="4">
        <v>3</v>
      </c>
      <c r="K52" s="4">
        <v>0</v>
      </c>
      <c r="L52" s="4">
        <v>0</v>
      </c>
      <c r="M52" s="4">
        <v>1</v>
      </c>
      <c r="N52" s="4">
        <v>74942386</v>
      </c>
      <c r="O52" s="4">
        <v>2</v>
      </c>
    </row>
    <row r="53" spans="1:50" x14ac:dyDescent="0.2">
      <c r="A53" s="6">
        <v>1</v>
      </c>
      <c r="B53" s="6" t="s">
        <v>167</v>
      </c>
      <c r="C53" s="6" t="s">
        <v>168</v>
      </c>
      <c r="D53" s="6">
        <v>2024</v>
      </c>
      <c r="E53" s="6">
        <v>3</v>
      </c>
      <c r="F53" s="6">
        <v>1</v>
      </c>
      <c r="G53" s="6">
        <v>1</v>
      </c>
      <c r="H53" s="6">
        <v>0</v>
      </c>
      <c r="I53" s="6">
        <v>2</v>
      </c>
      <c r="J53" s="6">
        <v>1</v>
      </c>
      <c r="K53" s="6">
        <v>7.56</v>
      </c>
      <c r="L53" s="6">
        <v>4.83</v>
      </c>
      <c r="M53" s="6">
        <v>1</v>
      </c>
      <c r="N53" s="6">
        <v>1</v>
      </c>
      <c r="O53" s="6">
        <v>7.56</v>
      </c>
      <c r="P53" s="6">
        <v>4.83</v>
      </c>
      <c r="Q53" s="6">
        <v>1</v>
      </c>
      <c r="R53" s="6" t="s">
        <v>6</v>
      </c>
      <c r="S53" s="6" t="s">
        <v>6</v>
      </c>
      <c r="T53" s="6" t="s">
        <v>6</v>
      </c>
      <c r="U53" s="6" t="s">
        <v>6</v>
      </c>
      <c r="V53" s="6" t="s">
        <v>6</v>
      </c>
      <c r="W53" s="6" t="s">
        <v>6</v>
      </c>
      <c r="X53" s="6" t="s">
        <v>6</v>
      </c>
      <c r="Y53" s="6" t="s">
        <v>6</v>
      </c>
      <c r="Z53" s="6" t="s">
        <v>6</v>
      </c>
      <c r="AA53" s="6" t="s">
        <v>6</v>
      </c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>
        <v>74942387</v>
      </c>
      <c r="AO53" s="6"/>
      <c r="AP53" s="6"/>
      <c r="AQ53" s="6"/>
      <c r="AR53" s="6"/>
      <c r="AS53" s="6"/>
      <c r="AT53" s="6"/>
      <c r="AU53" s="6"/>
      <c r="AV53" s="6"/>
      <c r="AW53" s="6"/>
      <c r="AX53" s="6"/>
    </row>
  </sheetData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R26"/>
  <sheetViews>
    <sheetView workbookViewId="0"/>
  </sheetViews>
  <sheetFormatPr defaultColWidth="9.140625" defaultRowHeight="12.75" x14ac:dyDescent="0.2"/>
  <cols>
    <col min="1" max="256" width="9.140625" customWidth="1"/>
  </cols>
  <sheetData>
    <row r="1" spans="1:200" x14ac:dyDescent="0.2">
      <c r="A1">
        <f>ROW(Source!A24)</f>
        <v>24</v>
      </c>
      <c r="B1">
        <v>74942385</v>
      </c>
      <c r="C1">
        <v>74942450</v>
      </c>
      <c r="D1">
        <v>121548</v>
      </c>
      <c r="E1">
        <v>1</v>
      </c>
      <c r="F1">
        <v>1</v>
      </c>
      <c r="G1">
        <v>1</v>
      </c>
      <c r="H1">
        <v>1</v>
      </c>
      <c r="I1" t="s">
        <v>23</v>
      </c>
      <c r="J1" t="s">
        <v>6</v>
      </c>
      <c r="K1" t="s">
        <v>170</v>
      </c>
      <c r="L1">
        <v>608254</v>
      </c>
      <c r="N1">
        <v>1013</v>
      </c>
      <c r="O1" t="s">
        <v>171</v>
      </c>
      <c r="P1" t="s">
        <v>171</v>
      </c>
      <c r="Q1">
        <v>1</v>
      </c>
      <c r="W1">
        <v>0</v>
      </c>
      <c r="X1">
        <v>-185737400</v>
      </c>
      <c r="Y1">
        <f t="shared" ref="Y1:Y26" si="0">AT1</f>
        <v>9.68</v>
      </c>
      <c r="AA1">
        <v>0</v>
      </c>
      <c r="AB1">
        <v>0</v>
      </c>
      <c r="AC1">
        <v>0</v>
      </c>
      <c r="AD1">
        <v>0</v>
      </c>
      <c r="AE1">
        <v>0</v>
      </c>
      <c r="AF1">
        <v>0</v>
      </c>
      <c r="AG1">
        <v>0</v>
      </c>
      <c r="AH1">
        <v>0</v>
      </c>
      <c r="AI1">
        <v>1</v>
      </c>
      <c r="AJ1">
        <v>1</v>
      </c>
      <c r="AK1">
        <v>1</v>
      </c>
      <c r="AL1">
        <v>1</v>
      </c>
      <c r="AM1">
        <v>-2</v>
      </c>
      <c r="AN1">
        <v>0</v>
      </c>
      <c r="AO1">
        <v>1</v>
      </c>
      <c r="AP1">
        <v>1</v>
      </c>
      <c r="AQ1">
        <v>0</v>
      </c>
      <c r="AR1">
        <v>0</v>
      </c>
      <c r="AS1" t="s">
        <v>6</v>
      </c>
      <c r="AT1">
        <v>9.68</v>
      </c>
      <c r="AU1" t="s">
        <v>6</v>
      </c>
      <c r="AV1">
        <v>2</v>
      </c>
      <c r="AW1">
        <v>2</v>
      </c>
      <c r="AX1">
        <v>74942453</v>
      </c>
      <c r="AY1">
        <v>1</v>
      </c>
      <c r="AZ1">
        <v>0</v>
      </c>
      <c r="BA1">
        <v>1</v>
      </c>
      <c r="BB1">
        <v>0</v>
      </c>
      <c r="BC1">
        <v>0</v>
      </c>
      <c r="BD1">
        <v>0</v>
      </c>
      <c r="BE1">
        <v>0</v>
      </c>
      <c r="BF1">
        <v>0</v>
      </c>
      <c r="BG1">
        <v>0</v>
      </c>
      <c r="BH1">
        <v>0</v>
      </c>
      <c r="BI1">
        <v>0</v>
      </c>
      <c r="BJ1">
        <v>0</v>
      </c>
      <c r="BK1">
        <v>0</v>
      </c>
      <c r="BL1">
        <v>0</v>
      </c>
      <c r="BM1">
        <v>0</v>
      </c>
      <c r="BN1">
        <v>0</v>
      </c>
      <c r="BO1">
        <v>0</v>
      </c>
      <c r="BP1">
        <v>0</v>
      </c>
      <c r="BQ1">
        <v>0</v>
      </c>
      <c r="BR1">
        <v>0</v>
      </c>
      <c r="BS1">
        <v>0</v>
      </c>
      <c r="BT1">
        <v>0</v>
      </c>
      <c r="BU1">
        <v>0</v>
      </c>
      <c r="BV1">
        <v>0</v>
      </c>
      <c r="BW1">
        <v>0</v>
      </c>
      <c r="CV1">
        <v>0</v>
      </c>
      <c r="CW1">
        <v>0</v>
      </c>
      <c r="CX1">
        <f>ROUND(Y1*Source!I24,9)</f>
        <v>3.7945600000000002</v>
      </c>
      <c r="CY1">
        <f>AD1</f>
        <v>0</v>
      </c>
      <c r="CZ1">
        <f>AH1</f>
        <v>0</v>
      </c>
      <c r="DA1">
        <f>AL1</f>
        <v>1</v>
      </c>
      <c r="DB1">
        <f t="shared" ref="DB1:DB26" si="1">ROUND(ROUND(AT1*CZ1,2),2)</f>
        <v>0</v>
      </c>
      <c r="DC1">
        <f t="shared" ref="DC1:DC26" si="2">ROUND(ROUND(AT1*AG1,2),2)</f>
        <v>0</v>
      </c>
      <c r="DD1" t="s">
        <v>6</v>
      </c>
      <c r="DE1" t="s">
        <v>6</v>
      </c>
      <c r="DF1">
        <f t="shared" ref="DF1:DF26" si="3">ROUND(ROUND(AE1,0)*CX1,0)</f>
        <v>0</v>
      </c>
      <c r="DG1">
        <f>ROUND(ROUND(AF1,0)*CX1,0)</f>
        <v>0</v>
      </c>
      <c r="DH1">
        <f>Source!I24*SmtRes!Y1</f>
        <v>3.7945600000000002</v>
      </c>
      <c r="DI1">
        <f>AD1</f>
        <v>0</v>
      </c>
      <c r="DJ1">
        <f>EtalonRes!AB1</f>
        <v>0</v>
      </c>
      <c r="DK1">
        <f>Source!BA24</f>
        <v>1</v>
      </c>
      <c r="DL1" t="s">
        <v>6</v>
      </c>
      <c r="DM1">
        <v>0</v>
      </c>
      <c r="DN1" t="s">
        <v>6</v>
      </c>
      <c r="DO1">
        <v>0</v>
      </c>
      <c r="GQ1">
        <v>-1</v>
      </c>
      <c r="GR1">
        <v>-1</v>
      </c>
    </row>
    <row r="2" spans="1:200" x14ac:dyDescent="0.2">
      <c r="A2">
        <f>ROW(Source!A24)</f>
        <v>24</v>
      </c>
      <c r="B2">
        <v>74942385</v>
      </c>
      <c r="C2">
        <v>74942450</v>
      </c>
      <c r="D2">
        <v>27439852</v>
      </c>
      <c r="E2">
        <v>1</v>
      </c>
      <c r="F2">
        <v>1</v>
      </c>
      <c r="G2">
        <v>1</v>
      </c>
      <c r="H2">
        <v>2</v>
      </c>
      <c r="I2" t="s">
        <v>172</v>
      </c>
      <c r="J2" t="s">
        <v>173</v>
      </c>
      <c r="K2" t="s">
        <v>174</v>
      </c>
      <c r="L2">
        <v>1368</v>
      </c>
      <c r="N2">
        <v>1011</v>
      </c>
      <c r="O2" t="s">
        <v>175</v>
      </c>
      <c r="P2" t="s">
        <v>175</v>
      </c>
      <c r="Q2">
        <v>1</v>
      </c>
      <c r="W2">
        <v>0</v>
      </c>
      <c r="X2">
        <v>-1541685743</v>
      </c>
      <c r="Y2">
        <f t="shared" si="0"/>
        <v>9.68</v>
      </c>
      <c r="AA2">
        <v>0</v>
      </c>
      <c r="AB2">
        <v>109.08</v>
      </c>
      <c r="AC2">
        <v>13.61</v>
      </c>
      <c r="AD2">
        <v>0</v>
      </c>
      <c r="AE2">
        <v>0</v>
      </c>
      <c r="AF2">
        <v>109.08</v>
      </c>
      <c r="AG2">
        <v>13.61</v>
      </c>
      <c r="AH2">
        <v>0</v>
      </c>
      <c r="AI2">
        <v>1</v>
      </c>
      <c r="AJ2">
        <v>1</v>
      </c>
      <c r="AK2">
        <v>1</v>
      </c>
      <c r="AL2">
        <v>1</v>
      </c>
      <c r="AM2">
        <v>-2</v>
      </c>
      <c r="AN2">
        <v>0</v>
      </c>
      <c r="AO2">
        <v>1</v>
      </c>
      <c r="AP2">
        <v>1</v>
      </c>
      <c r="AQ2">
        <v>0</v>
      </c>
      <c r="AR2">
        <v>0</v>
      </c>
      <c r="AS2" t="s">
        <v>6</v>
      </c>
      <c r="AT2">
        <v>9.68</v>
      </c>
      <c r="AU2" t="s">
        <v>6</v>
      </c>
      <c r="AV2">
        <v>0</v>
      </c>
      <c r="AW2">
        <v>2</v>
      </c>
      <c r="AX2">
        <v>74942454</v>
      </c>
      <c r="AY2">
        <v>1</v>
      </c>
      <c r="AZ2">
        <v>0</v>
      </c>
      <c r="BA2">
        <v>2</v>
      </c>
      <c r="BB2">
        <v>0</v>
      </c>
      <c r="BC2">
        <v>0</v>
      </c>
      <c r="BD2">
        <v>0</v>
      </c>
      <c r="BE2">
        <v>0</v>
      </c>
      <c r="BF2">
        <v>0</v>
      </c>
      <c r="BG2">
        <v>0</v>
      </c>
      <c r="BH2">
        <v>0</v>
      </c>
      <c r="BI2">
        <v>0</v>
      </c>
      <c r="BJ2">
        <v>0</v>
      </c>
      <c r="BK2">
        <v>0</v>
      </c>
      <c r="BL2">
        <v>0</v>
      </c>
      <c r="BM2">
        <v>0</v>
      </c>
      <c r="BN2">
        <v>0</v>
      </c>
      <c r="BO2">
        <v>0</v>
      </c>
      <c r="BP2">
        <v>0</v>
      </c>
      <c r="BQ2">
        <v>0</v>
      </c>
      <c r="BR2">
        <v>0</v>
      </c>
      <c r="BS2">
        <v>0</v>
      </c>
      <c r="BT2">
        <v>0</v>
      </c>
      <c r="BU2">
        <v>0</v>
      </c>
      <c r="BV2">
        <v>0</v>
      </c>
      <c r="BW2">
        <v>0</v>
      </c>
      <c r="CV2">
        <v>0</v>
      </c>
      <c r="CW2">
        <f>ROUND(Y2*Source!I24*DO2,9)</f>
        <v>0</v>
      </c>
      <c r="CX2">
        <f>ROUND(Y2*Source!I24,9)</f>
        <v>3.7945600000000002</v>
      </c>
      <c r="CY2">
        <f>AB2</f>
        <v>109.08</v>
      </c>
      <c r="CZ2">
        <f>AF2</f>
        <v>109.08</v>
      </c>
      <c r="DA2">
        <f>AJ2</f>
        <v>1</v>
      </c>
      <c r="DB2">
        <f t="shared" si="1"/>
        <v>1055.8900000000001</v>
      </c>
      <c r="DC2">
        <f t="shared" si="2"/>
        <v>131.74</v>
      </c>
      <c r="DD2" t="s">
        <v>6</v>
      </c>
      <c r="DE2" t="s">
        <v>6</v>
      </c>
      <c r="DF2">
        <f t="shared" si="3"/>
        <v>0</v>
      </c>
      <c r="DG2">
        <f>ROUND(ROUND(AF2,0)*CX2,0)</f>
        <v>414</v>
      </c>
      <c r="DH2">
        <f>Source!I24*SmtRes!Y2</f>
        <v>3.7945600000000002</v>
      </c>
      <c r="DI2">
        <f>AB2</f>
        <v>109.08</v>
      </c>
      <c r="DJ2">
        <f>EtalonRes!Z2</f>
        <v>109.08</v>
      </c>
      <c r="DK2">
        <f>Source!BB24</f>
        <v>1</v>
      </c>
      <c r="DL2" t="s">
        <v>6</v>
      </c>
      <c r="DM2">
        <v>0</v>
      </c>
      <c r="DN2" t="s">
        <v>6</v>
      </c>
      <c r="DO2">
        <v>0</v>
      </c>
      <c r="GQ2">
        <v>-1</v>
      </c>
      <c r="GR2">
        <v>-1</v>
      </c>
    </row>
    <row r="3" spans="1:200" x14ac:dyDescent="0.2">
      <c r="A3">
        <f>ROW(Source!A25)</f>
        <v>25</v>
      </c>
      <c r="B3">
        <v>74942386</v>
      </c>
      <c r="C3">
        <v>74942450</v>
      </c>
      <c r="D3">
        <v>121548</v>
      </c>
      <c r="E3">
        <v>1</v>
      </c>
      <c r="F3">
        <v>1</v>
      </c>
      <c r="G3">
        <v>1</v>
      </c>
      <c r="H3">
        <v>1</v>
      </c>
      <c r="I3" t="s">
        <v>23</v>
      </c>
      <c r="J3" t="s">
        <v>6</v>
      </c>
      <c r="K3" t="s">
        <v>170</v>
      </c>
      <c r="L3">
        <v>608254</v>
      </c>
      <c r="N3">
        <v>1013</v>
      </c>
      <c r="O3" t="s">
        <v>171</v>
      </c>
      <c r="P3" t="s">
        <v>171</v>
      </c>
      <c r="Q3">
        <v>1</v>
      </c>
      <c r="W3">
        <v>0</v>
      </c>
      <c r="X3">
        <v>-185737400</v>
      </c>
      <c r="Y3">
        <f t="shared" si="0"/>
        <v>9.68</v>
      </c>
      <c r="AA3">
        <v>0</v>
      </c>
      <c r="AB3">
        <v>0</v>
      </c>
      <c r="AC3">
        <v>0</v>
      </c>
      <c r="AD3">
        <v>0</v>
      </c>
      <c r="AE3">
        <v>0</v>
      </c>
      <c r="AF3">
        <v>0</v>
      </c>
      <c r="AG3">
        <v>0</v>
      </c>
      <c r="AH3">
        <v>0</v>
      </c>
      <c r="AI3">
        <v>1</v>
      </c>
      <c r="AJ3">
        <v>1</v>
      </c>
      <c r="AK3">
        <v>19.8</v>
      </c>
      <c r="AL3">
        <v>1</v>
      </c>
      <c r="AM3">
        <v>5</v>
      </c>
      <c r="AN3">
        <v>0</v>
      </c>
      <c r="AO3">
        <v>1</v>
      </c>
      <c r="AP3">
        <v>1</v>
      </c>
      <c r="AQ3">
        <v>0</v>
      </c>
      <c r="AR3">
        <v>0</v>
      </c>
      <c r="AS3" t="s">
        <v>6</v>
      </c>
      <c r="AT3">
        <v>9.68</v>
      </c>
      <c r="AU3" t="s">
        <v>6</v>
      </c>
      <c r="AV3">
        <v>2</v>
      </c>
      <c r="AW3">
        <v>2</v>
      </c>
      <c r="AX3">
        <v>74942453</v>
      </c>
      <c r="AY3">
        <v>1</v>
      </c>
      <c r="AZ3">
        <v>0</v>
      </c>
      <c r="BA3">
        <v>3</v>
      </c>
      <c r="BB3">
        <v>0</v>
      </c>
      <c r="BC3">
        <v>0</v>
      </c>
      <c r="BD3">
        <v>0</v>
      </c>
      <c r="BE3">
        <v>0</v>
      </c>
      <c r="BF3">
        <v>0</v>
      </c>
      <c r="BG3">
        <v>0</v>
      </c>
      <c r="BH3">
        <v>0</v>
      </c>
      <c r="BI3">
        <v>0</v>
      </c>
      <c r="BJ3">
        <v>0</v>
      </c>
      <c r="BK3">
        <v>0</v>
      </c>
      <c r="BL3">
        <v>0</v>
      </c>
      <c r="BM3">
        <v>0</v>
      </c>
      <c r="BN3">
        <v>0</v>
      </c>
      <c r="BO3">
        <v>0</v>
      </c>
      <c r="BP3">
        <v>0</v>
      </c>
      <c r="BQ3">
        <v>0</v>
      </c>
      <c r="BR3">
        <v>0</v>
      </c>
      <c r="BS3">
        <v>0</v>
      </c>
      <c r="BT3">
        <v>0</v>
      </c>
      <c r="BU3">
        <v>0</v>
      </c>
      <c r="BV3">
        <v>0</v>
      </c>
      <c r="BW3">
        <v>0</v>
      </c>
      <c r="CV3">
        <v>0</v>
      </c>
      <c r="CW3">
        <v>0</v>
      </c>
      <c r="CX3">
        <f>ROUND(Y3*Source!I25,9)</f>
        <v>3.7945600000000002</v>
      </c>
      <c r="CY3">
        <f>AD3</f>
        <v>0</v>
      </c>
      <c r="CZ3">
        <f>AH3</f>
        <v>0</v>
      </c>
      <c r="DA3">
        <f>AL3</f>
        <v>1</v>
      </c>
      <c r="DB3">
        <f t="shared" si="1"/>
        <v>0</v>
      </c>
      <c r="DC3">
        <f t="shared" si="2"/>
        <v>0</v>
      </c>
      <c r="DD3" t="s">
        <v>6</v>
      </c>
      <c r="DE3" t="s">
        <v>6</v>
      </c>
      <c r="DF3">
        <f t="shared" si="3"/>
        <v>0</v>
      </c>
      <c r="DG3">
        <f>ROUND(ROUND(AF3,0)*CX3,0)</f>
        <v>0</v>
      </c>
      <c r="DH3">
        <f>Source!I25*SmtRes!Y3</f>
        <v>3.7945600000000002</v>
      </c>
      <c r="DI3">
        <f>AD3</f>
        <v>0</v>
      </c>
      <c r="DJ3">
        <f>EtalonRes!AB3</f>
        <v>0</v>
      </c>
      <c r="DK3">
        <f>Source!BA25</f>
        <v>38</v>
      </c>
      <c r="DL3" t="s">
        <v>6</v>
      </c>
      <c r="DM3">
        <v>0</v>
      </c>
      <c r="DN3" t="s">
        <v>6</v>
      </c>
      <c r="DO3">
        <v>0</v>
      </c>
      <c r="GQ3">
        <v>-1</v>
      </c>
      <c r="GR3">
        <v>-1</v>
      </c>
    </row>
    <row r="4" spans="1:200" x14ac:dyDescent="0.2">
      <c r="A4">
        <f>ROW(Source!A25)</f>
        <v>25</v>
      </c>
      <c r="B4">
        <v>74942386</v>
      </c>
      <c r="C4">
        <v>74942450</v>
      </c>
      <c r="D4">
        <v>27439852</v>
      </c>
      <c r="E4">
        <v>1</v>
      </c>
      <c r="F4">
        <v>1</v>
      </c>
      <c r="G4">
        <v>1</v>
      </c>
      <c r="H4">
        <v>2</v>
      </c>
      <c r="I4" t="s">
        <v>172</v>
      </c>
      <c r="J4" t="s">
        <v>173</v>
      </c>
      <c r="K4" t="s">
        <v>174</v>
      </c>
      <c r="L4">
        <v>1368</v>
      </c>
      <c r="N4">
        <v>1011</v>
      </c>
      <c r="O4" t="s">
        <v>175</v>
      </c>
      <c r="P4" t="s">
        <v>175</v>
      </c>
      <c r="Q4">
        <v>1</v>
      </c>
      <c r="W4">
        <v>0</v>
      </c>
      <c r="X4">
        <v>-1541685743</v>
      </c>
      <c r="Y4">
        <f t="shared" si="0"/>
        <v>9.68</v>
      </c>
      <c r="AA4">
        <v>0</v>
      </c>
      <c r="AB4">
        <v>1014.44</v>
      </c>
      <c r="AC4">
        <v>269.48</v>
      </c>
      <c r="AD4">
        <v>0</v>
      </c>
      <c r="AE4">
        <v>0</v>
      </c>
      <c r="AF4">
        <v>109.08</v>
      </c>
      <c r="AG4">
        <v>13.61</v>
      </c>
      <c r="AH4">
        <v>0</v>
      </c>
      <c r="AI4">
        <v>1</v>
      </c>
      <c r="AJ4">
        <v>9.3000000000000007</v>
      </c>
      <c r="AK4">
        <v>19.8</v>
      </c>
      <c r="AL4">
        <v>1</v>
      </c>
      <c r="AM4">
        <v>5</v>
      </c>
      <c r="AN4">
        <v>0</v>
      </c>
      <c r="AO4">
        <v>1</v>
      </c>
      <c r="AP4">
        <v>1</v>
      </c>
      <c r="AQ4">
        <v>0</v>
      </c>
      <c r="AR4">
        <v>0</v>
      </c>
      <c r="AS4" t="s">
        <v>6</v>
      </c>
      <c r="AT4">
        <v>9.68</v>
      </c>
      <c r="AU4" t="s">
        <v>6</v>
      </c>
      <c r="AV4">
        <v>0</v>
      </c>
      <c r="AW4">
        <v>2</v>
      </c>
      <c r="AX4">
        <v>74942454</v>
      </c>
      <c r="AY4">
        <v>1</v>
      </c>
      <c r="AZ4">
        <v>0</v>
      </c>
      <c r="BA4">
        <v>4</v>
      </c>
      <c r="BB4">
        <v>0</v>
      </c>
      <c r="BC4">
        <v>0</v>
      </c>
      <c r="BD4">
        <v>0</v>
      </c>
      <c r="BE4">
        <v>0</v>
      </c>
      <c r="BF4">
        <v>0</v>
      </c>
      <c r="BG4">
        <v>0</v>
      </c>
      <c r="BH4">
        <v>0</v>
      </c>
      <c r="BI4">
        <v>0</v>
      </c>
      <c r="BJ4">
        <v>0</v>
      </c>
      <c r="BK4">
        <v>0</v>
      </c>
      <c r="BL4">
        <v>0</v>
      </c>
      <c r="BM4">
        <v>0</v>
      </c>
      <c r="BN4">
        <v>0</v>
      </c>
      <c r="BO4">
        <v>0</v>
      </c>
      <c r="BP4">
        <v>0</v>
      </c>
      <c r="BQ4">
        <v>0</v>
      </c>
      <c r="BR4">
        <v>0</v>
      </c>
      <c r="BS4">
        <v>0</v>
      </c>
      <c r="BT4">
        <v>0</v>
      </c>
      <c r="BU4">
        <v>0</v>
      </c>
      <c r="BV4">
        <v>0</v>
      </c>
      <c r="BW4">
        <v>0</v>
      </c>
      <c r="CV4">
        <v>0</v>
      </c>
      <c r="CW4">
        <f>ROUND(Y4*Source!I25*DO4,9)</f>
        <v>0</v>
      </c>
      <c r="CX4">
        <f>ROUND(Y4*Source!I25,9)</f>
        <v>3.7945600000000002</v>
      </c>
      <c r="CY4">
        <f>AB4</f>
        <v>1014.44</v>
      </c>
      <c r="CZ4">
        <f>AF4</f>
        <v>109.08</v>
      </c>
      <c r="DA4">
        <f>AJ4</f>
        <v>9.3000000000000007</v>
      </c>
      <c r="DB4">
        <f t="shared" si="1"/>
        <v>1055.8900000000001</v>
      </c>
      <c r="DC4">
        <f t="shared" si="2"/>
        <v>131.74</v>
      </c>
      <c r="DD4" t="s">
        <v>6</v>
      </c>
      <c r="DE4" t="s">
        <v>6</v>
      </c>
      <c r="DF4">
        <f t="shared" si="3"/>
        <v>0</v>
      </c>
      <c r="DG4">
        <f>ROUND(ROUND(AF4*AJ4,0)*CX4,0)</f>
        <v>3848</v>
      </c>
      <c r="DH4">
        <f>Source!I25*SmtRes!Y4</f>
        <v>3.7945600000000002</v>
      </c>
      <c r="DI4">
        <f>AB4</f>
        <v>1014.44</v>
      </c>
      <c r="DJ4">
        <f>EtalonRes!Z4</f>
        <v>109.08</v>
      </c>
      <c r="DK4" t="e">
        <f>Source!BB25</f>
        <v>#REF!</v>
      </c>
      <c r="DL4" t="s">
        <v>6</v>
      </c>
      <c r="DM4">
        <v>0</v>
      </c>
      <c r="DN4" t="s">
        <v>6</v>
      </c>
      <c r="DO4">
        <v>0</v>
      </c>
      <c r="GQ4">
        <v>-1</v>
      </c>
      <c r="GR4">
        <v>-1</v>
      </c>
    </row>
    <row r="5" spans="1:200" x14ac:dyDescent="0.2">
      <c r="A5">
        <f>ROW(Source!A26)</f>
        <v>26</v>
      </c>
      <c r="B5">
        <v>74942385</v>
      </c>
      <c r="C5">
        <v>74942455</v>
      </c>
      <c r="D5">
        <v>121548</v>
      </c>
      <c r="E5">
        <v>1</v>
      </c>
      <c r="F5">
        <v>1</v>
      </c>
      <c r="G5">
        <v>1</v>
      </c>
      <c r="H5">
        <v>1</v>
      </c>
      <c r="I5" t="s">
        <v>23</v>
      </c>
      <c r="J5" t="s">
        <v>6</v>
      </c>
      <c r="K5" t="s">
        <v>170</v>
      </c>
      <c r="L5">
        <v>608254</v>
      </c>
      <c r="N5">
        <v>1013</v>
      </c>
      <c r="O5" t="s">
        <v>171</v>
      </c>
      <c r="P5" t="s">
        <v>171</v>
      </c>
      <c r="Q5">
        <v>1</v>
      </c>
      <c r="W5">
        <v>0</v>
      </c>
      <c r="X5">
        <v>-185737400</v>
      </c>
      <c r="Y5">
        <f t="shared" si="0"/>
        <v>8.14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1</v>
      </c>
      <c r="AJ5">
        <v>1</v>
      </c>
      <c r="AK5">
        <v>1</v>
      </c>
      <c r="AL5">
        <v>1</v>
      </c>
      <c r="AM5">
        <v>-2</v>
      </c>
      <c r="AN5">
        <v>0</v>
      </c>
      <c r="AO5">
        <v>1</v>
      </c>
      <c r="AP5">
        <v>1</v>
      </c>
      <c r="AQ5">
        <v>0</v>
      </c>
      <c r="AR5">
        <v>0</v>
      </c>
      <c r="AS5" t="s">
        <v>6</v>
      </c>
      <c r="AT5">
        <v>8.14</v>
      </c>
      <c r="AU5" t="s">
        <v>6</v>
      </c>
      <c r="AV5">
        <v>2</v>
      </c>
      <c r="AW5">
        <v>2</v>
      </c>
      <c r="AX5">
        <v>74942458</v>
      </c>
      <c r="AY5">
        <v>1</v>
      </c>
      <c r="AZ5">
        <v>0</v>
      </c>
      <c r="BA5">
        <v>5</v>
      </c>
      <c r="BB5">
        <v>0</v>
      </c>
      <c r="BC5">
        <v>0</v>
      </c>
      <c r="BD5">
        <v>0</v>
      </c>
      <c r="BE5">
        <v>0</v>
      </c>
      <c r="BF5">
        <v>0</v>
      </c>
      <c r="BG5">
        <v>0</v>
      </c>
      <c r="BH5">
        <v>0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0</v>
      </c>
      <c r="BW5">
        <v>0</v>
      </c>
      <c r="CV5">
        <v>0</v>
      </c>
      <c r="CW5">
        <v>0</v>
      </c>
      <c r="CX5">
        <f>ROUND(Y5*Source!I26,9)</f>
        <v>3.1908799999999999</v>
      </c>
      <c r="CY5">
        <f>AD5</f>
        <v>0</v>
      </c>
      <c r="CZ5">
        <f>AH5</f>
        <v>0</v>
      </c>
      <c r="DA5">
        <f>AL5</f>
        <v>1</v>
      </c>
      <c r="DB5">
        <f t="shared" si="1"/>
        <v>0</v>
      </c>
      <c r="DC5">
        <f t="shared" si="2"/>
        <v>0</v>
      </c>
      <c r="DD5" t="s">
        <v>6</v>
      </c>
      <c r="DE5" t="s">
        <v>6</v>
      </c>
      <c r="DF5">
        <f t="shared" si="3"/>
        <v>0</v>
      </c>
      <c r="DG5">
        <f>ROUND(ROUND(AF5,0)*CX5,0)</f>
        <v>0</v>
      </c>
      <c r="DH5">
        <f>Source!I26*SmtRes!Y5</f>
        <v>3.1908800000000004</v>
      </c>
      <c r="DI5">
        <f>AD5</f>
        <v>0</v>
      </c>
      <c r="DJ5">
        <f>EtalonRes!AB5</f>
        <v>0</v>
      </c>
      <c r="DK5">
        <f>Source!BA26</f>
        <v>1</v>
      </c>
      <c r="DL5" t="s">
        <v>6</v>
      </c>
      <c r="DM5">
        <v>0</v>
      </c>
      <c r="DN5" t="s">
        <v>6</v>
      </c>
      <c r="DO5">
        <v>0</v>
      </c>
      <c r="GQ5">
        <v>-1</v>
      </c>
      <c r="GR5">
        <v>-1</v>
      </c>
    </row>
    <row r="6" spans="1:200" x14ac:dyDescent="0.2">
      <c r="A6">
        <f>ROW(Source!A26)</f>
        <v>26</v>
      </c>
      <c r="B6">
        <v>74942385</v>
      </c>
      <c r="C6">
        <v>74942455</v>
      </c>
      <c r="D6">
        <v>27439852</v>
      </c>
      <c r="E6">
        <v>1</v>
      </c>
      <c r="F6">
        <v>1</v>
      </c>
      <c r="G6">
        <v>1</v>
      </c>
      <c r="H6">
        <v>2</v>
      </c>
      <c r="I6" t="s">
        <v>172</v>
      </c>
      <c r="J6" t="s">
        <v>173</v>
      </c>
      <c r="K6" t="s">
        <v>174</v>
      </c>
      <c r="L6">
        <v>1368</v>
      </c>
      <c r="N6">
        <v>1011</v>
      </c>
      <c r="O6" t="s">
        <v>175</v>
      </c>
      <c r="P6" t="s">
        <v>175</v>
      </c>
      <c r="Q6">
        <v>1</v>
      </c>
      <c r="W6">
        <v>0</v>
      </c>
      <c r="X6">
        <v>-1541685743</v>
      </c>
      <c r="Y6">
        <f t="shared" si="0"/>
        <v>8.14</v>
      </c>
      <c r="AA6">
        <v>0</v>
      </c>
      <c r="AB6">
        <v>109.08</v>
      </c>
      <c r="AC6">
        <v>13.61</v>
      </c>
      <c r="AD6">
        <v>0</v>
      </c>
      <c r="AE6">
        <v>0</v>
      </c>
      <c r="AF6">
        <v>109.08</v>
      </c>
      <c r="AG6">
        <v>13.61</v>
      </c>
      <c r="AH6">
        <v>0</v>
      </c>
      <c r="AI6">
        <v>1</v>
      </c>
      <c r="AJ6">
        <v>1</v>
      </c>
      <c r="AK6">
        <v>1</v>
      </c>
      <c r="AL6">
        <v>1</v>
      </c>
      <c r="AM6">
        <v>-2</v>
      </c>
      <c r="AN6">
        <v>0</v>
      </c>
      <c r="AO6">
        <v>1</v>
      </c>
      <c r="AP6">
        <v>1</v>
      </c>
      <c r="AQ6">
        <v>0</v>
      </c>
      <c r="AR6">
        <v>0</v>
      </c>
      <c r="AS6" t="s">
        <v>6</v>
      </c>
      <c r="AT6">
        <v>8.14</v>
      </c>
      <c r="AU6" t="s">
        <v>6</v>
      </c>
      <c r="AV6">
        <v>0</v>
      </c>
      <c r="AW6">
        <v>2</v>
      </c>
      <c r="AX6">
        <v>74942459</v>
      </c>
      <c r="AY6">
        <v>1</v>
      </c>
      <c r="AZ6">
        <v>0</v>
      </c>
      <c r="BA6">
        <v>6</v>
      </c>
      <c r="BB6">
        <v>0</v>
      </c>
      <c r="BC6">
        <v>0</v>
      </c>
      <c r="BD6">
        <v>0</v>
      </c>
      <c r="BE6">
        <v>0</v>
      </c>
      <c r="BF6">
        <v>0</v>
      </c>
      <c r="BG6">
        <v>0</v>
      </c>
      <c r="BH6">
        <v>0</v>
      </c>
      <c r="BI6">
        <v>0</v>
      </c>
      <c r="BJ6">
        <v>0</v>
      </c>
      <c r="BK6">
        <v>0</v>
      </c>
      <c r="BL6">
        <v>0</v>
      </c>
      <c r="BM6">
        <v>0</v>
      </c>
      <c r="BN6">
        <v>0</v>
      </c>
      <c r="BO6">
        <v>0</v>
      </c>
      <c r="BP6">
        <v>0</v>
      </c>
      <c r="BQ6">
        <v>0</v>
      </c>
      <c r="BR6">
        <v>0</v>
      </c>
      <c r="BS6">
        <v>0</v>
      </c>
      <c r="BT6">
        <v>0</v>
      </c>
      <c r="BU6">
        <v>0</v>
      </c>
      <c r="BV6">
        <v>0</v>
      </c>
      <c r="BW6">
        <v>0</v>
      </c>
      <c r="CV6">
        <v>0</v>
      </c>
      <c r="CW6">
        <f>ROUND(Y6*Source!I26*DO6,9)</f>
        <v>0</v>
      </c>
      <c r="CX6">
        <f>ROUND(Y6*Source!I26,9)</f>
        <v>3.1908799999999999</v>
      </c>
      <c r="CY6">
        <f>AB6</f>
        <v>109.08</v>
      </c>
      <c r="CZ6">
        <f>AF6</f>
        <v>109.08</v>
      </c>
      <c r="DA6">
        <f>AJ6</f>
        <v>1</v>
      </c>
      <c r="DB6">
        <f t="shared" si="1"/>
        <v>887.91</v>
      </c>
      <c r="DC6">
        <f t="shared" si="2"/>
        <v>110.79</v>
      </c>
      <c r="DD6" t="s">
        <v>6</v>
      </c>
      <c r="DE6" t="s">
        <v>6</v>
      </c>
      <c r="DF6">
        <f t="shared" si="3"/>
        <v>0</v>
      </c>
      <c r="DG6">
        <f>ROUND(ROUND(AF6,0)*CX6,0)</f>
        <v>348</v>
      </c>
      <c r="DH6">
        <f>Source!I26*SmtRes!Y6</f>
        <v>3.1908800000000004</v>
      </c>
      <c r="DI6">
        <f>AB6</f>
        <v>109.08</v>
      </c>
      <c r="DJ6">
        <f>EtalonRes!Z6</f>
        <v>109.08</v>
      </c>
      <c r="DK6">
        <f>Source!BB26</f>
        <v>1</v>
      </c>
      <c r="DL6" t="s">
        <v>6</v>
      </c>
      <c r="DM6">
        <v>0</v>
      </c>
      <c r="DN6" t="s">
        <v>6</v>
      </c>
      <c r="DO6">
        <v>0</v>
      </c>
      <c r="GQ6">
        <v>-1</v>
      </c>
      <c r="GR6">
        <v>-1</v>
      </c>
    </row>
    <row r="7" spans="1:200" x14ac:dyDescent="0.2">
      <c r="A7">
        <f>ROW(Source!A27)</f>
        <v>27</v>
      </c>
      <c r="B7">
        <v>74942386</v>
      </c>
      <c r="C7">
        <v>74942455</v>
      </c>
      <c r="D7">
        <v>121548</v>
      </c>
      <c r="E7">
        <v>1</v>
      </c>
      <c r="F7">
        <v>1</v>
      </c>
      <c r="G7">
        <v>1</v>
      </c>
      <c r="H7">
        <v>1</v>
      </c>
      <c r="I7" t="s">
        <v>23</v>
      </c>
      <c r="J7" t="s">
        <v>6</v>
      </c>
      <c r="K7" t="s">
        <v>170</v>
      </c>
      <c r="L7">
        <v>608254</v>
      </c>
      <c r="N7">
        <v>1013</v>
      </c>
      <c r="O7" t="s">
        <v>171</v>
      </c>
      <c r="P7" t="s">
        <v>171</v>
      </c>
      <c r="Q7">
        <v>1</v>
      </c>
      <c r="W7">
        <v>0</v>
      </c>
      <c r="X7">
        <v>-185737400</v>
      </c>
      <c r="Y7">
        <f t="shared" si="0"/>
        <v>8.14</v>
      </c>
      <c r="AA7">
        <v>0</v>
      </c>
      <c r="AB7">
        <v>0</v>
      </c>
      <c r="AC7">
        <v>0</v>
      </c>
      <c r="AD7">
        <v>0</v>
      </c>
      <c r="AE7">
        <v>0</v>
      </c>
      <c r="AF7">
        <v>0</v>
      </c>
      <c r="AG7">
        <v>0</v>
      </c>
      <c r="AH7">
        <v>0</v>
      </c>
      <c r="AI7">
        <v>1</v>
      </c>
      <c r="AJ7">
        <v>1</v>
      </c>
      <c r="AK7">
        <v>19.8</v>
      </c>
      <c r="AL7">
        <v>1</v>
      </c>
      <c r="AM7">
        <v>5</v>
      </c>
      <c r="AN7">
        <v>0</v>
      </c>
      <c r="AO7">
        <v>1</v>
      </c>
      <c r="AP7">
        <v>1</v>
      </c>
      <c r="AQ7">
        <v>0</v>
      </c>
      <c r="AR7">
        <v>0</v>
      </c>
      <c r="AS7" t="s">
        <v>6</v>
      </c>
      <c r="AT7">
        <v>8.14</v>
      </c>
      <c r="AU7" t="s">
        <v>6</v>
      </c>
      <c r="AV7">
        <v>2</v>
      </c>
      <c r="AW7">
        <v>2</v>
      </c>
      <c r="AX7">
        <v>74942458</v>
      </c>
      <c r="AY7">
        <v>1</v>
      </c>
      <c r="AZ7">
        <v>0</v>
      </c>
      <c r="BA7">
        <v>7</v>
      </c>
      <c r="BB7">
        <v>0</v>
      </c>
      <c r="BC7">
        <v>0</v>
      </c>
      <c r="BD7">
        <v>0</v>
      </c>
      <c r="BE7">
        <v>0</v>
      </c>
      <c r="BF7">
        <v>0</v>
      </c>
      <c r="BG7">
        <v>0</v>
      </c>
      <c r="BH7">
        <v>0</v>
      </c>
      <c r="BI7">
        <v>0</v>
      </c>
      <c r="BJ7">
        <v>0</v>
      </c>
      <c r="BK7">
        <v>0</v>
      </c>
      <c r="BL7">
        <v>0</v>
      </c>
      <c r="BM7">
        <v>0</v>
      </c>
      <c r="BN7">
        <v>0</v>
      </c>
      <c r="BO7">
        <v>0</v>
      </c>
      <c r="BP7">
        <v>0</v>
      </c>
      <c r="BQ7">
        <v>0</v>
      </c>
      <c r="BR7">
        <v>0</v>
      </c>
      <c r="BS7">
        <v>0</v>
      </c>
      <c r="BT7">
        <v>0</v>
      </c>
      <c r="BU7">
        <v>0</v>
      </c>
      <c r="BV7">
        <v>0</v>
      </c>
      <c r="BW7">
        <v>0</v>
      </c>
      <c r="CV7">
        <v>0</v>
      </c>
      <c r="CW7">
        <v>0</v>
      </c>
      <c r="CX7">
        <f>ROUND(Y7*Source!I27,9)</f>
        <v>3.1908799999999999</v>
      </c>
      <c r="CY7">
        <f>AD7</f>
        <v>0</v>
      </c>
      <c r="CZ7">
        <f>AH7</f>
        <v>0</v>
      </c>
      <c r="DA7">
        <f>AL7</f>
        <v>1</v>
      </c>
      <c r="DB7">
        <f t="shared" si="1"/>
        <v>0</v>
      </c>
      <c r="DC7">
        <f t="shared" si="2"/>
        <v>0</v>
      </c>
      <c r="DD7" t="s">
        <v>6</v>
      </c>
      <c r="DE7" t="s">
        <v>6</v>
      </c>
      <c r="DF7">
        <f t="shared" si="3"/>
        <v>0</v>
      </c>
      <c r="DG7">
        <f>ROUND(ROUND(AF7,0)*CX7,0)</f>
        <v>0</v>
      </c>
      <c r="DH7">
        <f>Source!I27*SmtRes!Y7</f>
        <v>3.1908800000000004</v>
      </c>
      <c r="DI7">
        <f>AD7</f>
        <v>0</v>
      </c>
      <c r="DJ7">
        <f>EtalonRes!AB7</f>
        <v>0</v>
      </c>
      <c r="DK7">
        <f>Source!BA27</f>
        <v>38</v>
      </c>
      <c r="DL7" t="s">
        <v>6</v>
      </c>
      <c r="DM7">
        <v>0</v>
      </c>
      <c r="DN7" t="s">
        <v>6</v>
      </c>
      <c r="DO7">
        <v>0</v>
      </c>
      <c r="GQ7">
        <v>-1</v>
      </c>
      <c r="GR7">
        <v>-1</v>
      </c>
    </row>
    <row r="8" spans="1:200" x14ac:dyDescent="0.2">
      <c r="A8">
        <f>ROW(Source!A27)</f>
        <v>27</v>
      </c>
      <c r="B8">
        <v>74942386</v>
      </c>
      <c r="C8">
        <v>74942455</v>
      </c>
      <c r="D8">
        <v>27439852</v>
      </c>
      <c r="E8">
        <v>1</v>
      </c>
      <c r="F8">
        <v>1</v>
      </c>
      <c r="G8">
        <v>1</v>
      </c>
      <c r="H8">
        <v>2</v>
      </c>
      <c r="I8" t="s">
        <v>172</v>
      </c>
      <c r="J8" t="s">
        <v>173</v>
      </c>
      <c r="K8" t="s">
        <v>174</v>
      </c>
      <c r="L8">
        <v>1368</v>
      </c>
      <c r="N8">
        <v>1011</v>
      </c>
      <c r="O8" t="s">
        <v>175</v>
      </c>
      <c r="P8" t="s">
        <v>175</v>
      </c>
      <c r="Q8">
        <v>1</v>
      </c>
      <c r="W8">
        <v>0</v>
      </c>
      <c r="X8">
        <v>-1541685743</v>
      </c>
      <c r="Y8">
        <f t="shared" si="0"/>
        <v>8.14</v>
      </c>
      <c r="AA8">
        <v>0</v>
      </c>
      <c r="AB8">
        <v>1014.44</v>
      </c>
      <c r="AC8">
        <v>269.48</v>
      </c>
      <c r="AD8">
        <v>0</v>
      </c>
      <c r="AE8">
        <v>0</v>
      </c>
      <c r="AF8">
        <v>109.08</v>
      </c>
      <c r="AG8">
        <v>13.61</v>
      </c>
      <c r="AH8">
        <v>0</v>
      </c>
      <c r="AI8">
        <v>1</v>
      </c>
      <c r="AJ8">
        <v>9.3000000000000007</v>
      </c>
      <c r="AK8">
        <v>19.8</v>
      </c>
      <c r="AL8">
        <v>1</v>
      </c>
      <c r="AM8">
        <v>5</v>
      </c>
      <c r="AN8">
        <v>0</v>
      </c>
      <c r="AO8">
        <v>1</v>
      </c>
      <c r="AP8">
        <v>1</v>
      </c>
      <c r="AQ8">
        <v>0</v>
      </c>
      <c r="AR8">
        <v>0</v>
      </c>
      <c r="AS8" t="s">
        <v>6</v>
      </c>
      <c r="AT8">
        <v>8.14</v>
      </c>
      <c r="AU8" t="s">
        <v>6</v>
      </c>
      <c r="AV8">
        <v>0</v>
      </c>
      <c r="AW8">
        <v>2</v>
      </c>
      <c r="AX8">
        <v>74942459</v>
      </c>
      <c r="AY8">
        <v>1</v>
      </c>
      <c r="AZ8">
        <v>0</v>
      </c>
      <c r="BA8">
        <v>8</v>
      </c>
      <c r="BB8">
        <v>0</v>
      </c>
      <c r="BC8">
        <v>0</v>
      </c>
      <c r="BD8">
        <v>0</v>
      </c>
      <c r="BE8">
        <v>0</v>
      </c>
      <c r="BF8">
        <v>0</v>
      </c>
      <c r="BG8">
        <v>0</v>
      </c>
      <c r="BH8">
        <v>0</v>
      </c>
      <c r="BI8">
        <v>0</v>
      </c>
      <c r="BJ8">
        <v>0</v>
      </c>
      <c r="BK8">
        <v>0</v>
      </c>
      <c r="BL8">
        <v>0</v>
      </c>
      <c r="BM8">
        <v>0</v>
      </c>
      <c r="BN8">
        <v>0</v>
      </c>
      <c r="BO8">
        <v>0</v>
      </c>
      <c r="BP8">
        <v>0</v>
      </c>
      <c r="BQ8">
        <v>0</v>
      </c>
      <c r="BR8">
        <v>0</v>
      </c>
      <c r="BS8">
        <v>0</v>
      </c>
      <c r="BT8">
        <v>0</v>
      </c>
      <c r="BU8">
        <v>0</v>
      </c>
      <c r="BV8">
        <v>0</v>
      </c>
      <c r="BW8">
        <v>0</v>
      </c>
      <c r="CV8">
        <v>0</v>
      </c>
      <c r="CW8">
        <f>ROUND(Y8*Source!I27*DO8,9)</f>
        <v>0</v>
      </c>
      <c r="CX8">
        <f>ROUND(Y8*Source!I27,9)</f>
        <v>3.1908799999999999</v>
      </c>
      <c r="CY8">
        <f>AB8</f>
        <v>1014.44</v>
      </c>
      <c r="CZ8">
        <f>AF8</f>
        <v>109.08</v>
      </c>
      <c r="DA8">
        <f>AJ8</f>
        <v>9.3000000000000007</v>
      </c>
      <c r="DB8">
        <f t="shared" si="1"/>
        <v>887.91</v>
      </c>
      <c r="DC8">
        <f t="shared" si="2"/>
        <v>110.79</v>
      </c>
      <c r="DD8" t="s">
        <v>6</v>
      </c>
      <c r="DE8" t="s">
        <v>6</v>
      </c>
      <c r="DF8">
        <f t="shared" si="3"/>
        <v>0</v>
      </c>
      <c r="DG8">
        <f>ROUND(ROUND(AF8*AJ8,0)*CX8,0)</f>
        <v>3236</v>
      </c>
      <c r="DH8">
        <f>Source!I27*SmtRes!Y8</f>
        <v>3.1908800000000004</v>
      </c>
      <c r="DI8">
        <f>AB8</f>
        <v>1014.44</v>
      </c>
      <c r="DJ8">
        <f>EtalonRes!Z8</f>
        <v>109.08</v>
      </c>
      <c r="DK8" t="e">
        <f>Source!BB27</f>
        <v>#REF!</v>
      </c>
      <c r="DL8" t="s">
        <v>6</v>
      </c>
      <c r="DM8">
        <v>0</v>
      </c>
      <c r="DN8" t="s">
        <v>6</v>
      </c>
      <c r="DO8">
        <v>0</v>
      </c>
      <c r="GQ8">
        <v>-1</v>
      </c>
      <c r="GR8">
        <v>-1</v>
      </c>
    </row>
    <row r="9" spans="1:200" x14ac:dyDescent="0.2">
      <c r="A9">
        <f>ROW(Source!A28)</f>
        <v>28</v>
      </c>
      <c r="B9">
        <v>74942385</v>
      </c>
      <c r="C9">
        <v>74942460</v>
      </c>
      <c r="D9">
        <v>27493207</v>
      </c>
      <c r="E9">
        <v>1</v>
      </c>
      <c r="F9">
        <v>1</v>
      </c>
      <c r="G9">
        <v>1</v>
      </c>
      <c r="H9">
        <v>1</v>
      </c>
      <c r="I9" t="s">
        <v>176</v>
      </c>
      <c r="J9" t="s">
        <v>6</v>
      </c>
      <c r="K9" t="s">
        <v>177</v>
      </c>
      <c r="L9">
        <v>1369</v>
      </c>
      <c r="N9">
        <v>1013</v>
      </c>
      <c r="O9" t="s">
        <v>178</v>
      </c>
      <c r="P9" t="s">
        <v>178</v>
      </c>
      <c r="Q9">
        <v>1</v>
      </c>
      <c r="W9">
        <v>0</v>
      </c>
      <c r="X9">
        <v>-1900352537</v>
      </c>
      <c r="Y9">
        <f t="shared" si="0"/>
        <v>4.6900000000000004</v>
      </c>
      <c r="AA9">
        <v>0</v>
      </c>
      <c r="AB9">
        <v>0</v>
      </c>
      <c r="AC9">
        <v>0</v>
      </c>
      <c r="AD9">
        <v>7.87</v>
      </c>
      <c r="AE9">
        <v>0</v>
      </c>
      <c r="AF9">
        <v>0</v>
      </c>
      <c r="AG9">
        <v>0</v>
      </c>
      <c r="AH9">
        <v>7.87</v>
      </c>
      <c r="AI9">
        <v>1</v>
      </c>
      <c r="AJ9">
        <v>1</v>
      </c>
      <c r="AK9">
        <v>1</v>
      </c>
      <c r="AL9">
        <v>1</v>
      </c>
      <c r="AM9">
        <v>-2</v>
      </c>
      <c r="AN9">
        <v>0</v>
      </c>
      <c r="AO9">
        <v>1</v>
      </c>
      <c r="AP9">
        <v>1</v>
      </c>
      <c r="AQ9">
        <v>0</v>
      </c>
      <c r="AR9">
        <v>0</v>
      </c>
      <c r="AS9" t="s">
        <v>6</v>
      </c>
      <c r="AT9">
        <v>4.6900000000000004</v>
      </c>
      <c r="AU9" t="s">
        <v>6</v>
      </c>
      <c r="AV9">
        <v>1</v>
      </c>
      <c r="AW9">
        <v>2</v>
      </c>
      <c r="AX9">
        <v>74942641</v>
      </c>
      <c r="AY9">
        <v>1</v>
      </c>
      <c r="AZ9">
        <v>0</v>
      </c>
      <c r="BA9">
        <v>9</v>
      </c>
      <c r="BB9">
        <v>0</v>
      </c>
      <c r="BC9">
        <v>0</v>
      </c>
      <c r="BD9">
        <v>0</v>
      </c>
      <c r="BE9">
        <v>0</v>
      </c>
      <c r="BF9">
        <v>0</v>
      </c>
      <c r="BG9">
        <v>0</v>
      </c>
      <c r="BH9">
        <v>0</v>
      </c>
      <c r="BI9">
        <v>0</v>
      </c>
      <c r="BJ9">
        <v>0</v>
      </c>
      <c r="BK9">
        <v>0</v>
      </c>
      <c r="BL9">
        <v>0</v>
      </c>
      <c r="BM9">
        <v>0</v>
      </c>
      <c r="BN9">
        <v>0</v>
      </c>
      <c r="BO9">
        <v>0</v>
      </c>
      <c r="BP9">
        <v>0</v>
      </c>
      <c r="BQ9">
        <v>0</v>
      </c>
      <c r="BR9">
        <v>0</v>
      </c>
      <c r="BS9">
        <v>0</v>
      </c>
      <c r="BT9">
        <v>0</v>
      </c>
      <c r="BU9">
        <v>0</v>
      </c>
      <c r="BV9">
        <v>0</v>
      </c>
      <c r="BW9">
        <v>0</v>
      </c>
      <c r="CU9">
        <f>ROUND(AT9*Source!I28*AH9*AL9,0)</f>
        <v>14</v>
      </c>
      <c r="CV9">
        <f>ROUND(Y9*Source!I28,9)</f>
        <v>1.8384799999999999</v>
      </c>
      <c r="CW9">
        <v>0</v>
      </c>
      <c r="CX9">
        <f>ROUND(Y9*Source!I28,9)</f>
        <v>1.8384799999999999</v>
      </c>
      <c r="CY9">
        <f>AD9</f>
        <v>7.87</v>
      </c>
      <c r="CZ9">
        <f>AH9</f>
        <v>7.87</v>
      </c>
      <c r="DA9">
        <f>AL9</f>
        <v>1</v>
      </c>
      <c r="DB9">
        <f t="shared" si="1"/>
        <v>36.909999999999997</v>
      </c>
      <c r="DC9">
        <f t="shared" si="2"/>
        <v>0</v>
      </c>
      <c r="DD9" t="s">
        <v>6</v>
      </c>
      <c r="DE9" t="s">
        <v>6</v>
      </c>
      <c r="DF9">
        <f t="shared" si="3"/>
        <v>0</v>
      </c>
      <c r="DG9">
        <f t="shared" ref="DG9:DG14" si="4">ROUND(ROUND(AF9,0)*CX9,0)</f>
        <v>0</v>
      </c>
      <c r="DH9">
        <f>Source!I28*SmtRes!Y9</f>
        <v>1.8384800000000001</v>
      </c>
      <c r="DI9">
        <f>AD9</f>
        <v>7.87</v>
      </c>
      <c r="DJ9">
        <f>EtalonRes!AB9</f>
        <v>7.87</v>
      </c>
      <c r="DK9">
        <f>Source!BA28</f>
        <v>1</v>
      </c>
      <c r="DL9" t="s">
        <v>6</v>
      </c>
      <c r="DM9">
        <v>0</v>
      </c>
      <c r="DN9" t="s">
        <v>6</v>
      </c>
      <c r="DO9">
        <v>0</v>
      </c>
      <c r="GQ9">
        <v>-1</v>
      </c>
      <c r="GR9">
        <v>-1</v>
      </c>
    </row>
    <row r="10" spans="1:200" x14ac:dyDescent="0.2">
      <c r="A10">
        <f>ROW(Source!A28)</f>
        <v>28</v>
      </c>
      <c r="B10">
        <v>74942385</v>
      </c>
      <c r="C10">
        <v>74942460</v>
      </c>
      <c r="D10">
        <v>121548</v>
      </c>
      <c r="E10">
        <v>1</v>
      </c>
      <c r="F10">
        <v>1</v>
      </c>
      <c r="G10">
        <v>1</v>
      </c>
      <c r="H10">
        <v>1</v>
      </c>
      <c r="I10" t="s">
        <v>23</v>
      </c>
      <c r="J10" t="s">
        <v>6</v>
      </c>
      <c r="K10" t="s">
        <v>170</v>
      </c>
      <c r="L10">
        <v>608254</v>
      </c>
      <c r="N10">
        <v>1013</v>
      </c>
      <c r="O10" t="s">
        <v>171</v>
      </c>
      <c r="P10" t="s">
        <v>171</v>
      </c>
      <c r="Q10">
        <v>1</v>
      </c>
      <c r="W10">
        <v>0</v>
      </c>
      <c r="X10">
        <v>-185737400</v>
      </c>
      <c r="Y10">
        <f t="shared" si="0"/>
        <v>13.26</v>
      </c>
      <c r="AA10">
        <v>0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0</v>
      </c>
      <c r="AH10">
        <v>0</v>
      </c>
      <c r="AI10">
        <v>1</v>
      </c>
      <c r="AJ10">
        <v>1</v>
      </c>
      <c r="AK10">
        <v>1</v>
      </c>
      <c r="AL10">
        <v>1</v>
      </c>
      <c r="AM10">
        <v>-2</v>
      </c>
      <c r="AN10">
        <v>0</v>
      </c>
      <c r="AO10">
        <v>1</v>
      </c>
      <c r="AP10">
        <v>1</v>
      </c>
      <c r="AQ10">
        <v>0</v>
      </c>
      <c r="AR10">
        <v>0</v>
      </c>
      <c r="AS10" t="s">
        <v>6</v>
      </c>
      <c r="AT10">
        <v>13.26</v>
      </c>
      <c r="AU10" t="s">
        <v>6</v>
      </c>
      <c r="AV10">
        <v>2</v>
      </c>
      <c r="AW10">
        <v>2</v>
      </c>
      <c r="AX10">
        <v>74942642</v>
      </c>
      <c r="AY10">
        <v>1</v>
      </c>
      <c r="AZ10">
        <v>0</v>
      </c>
      <c r="BA10">
        <v>10</v>
      </c>
      <c r="BB10">
        <v>0</v>
      </c>
      <c r="BC10">
        <v>0</v>
      </c>
      <c r="BD10">
        <v>0</v>
      </c>
      <c r="BE10">
        <v>0</v>
      </c>
      <c r="BF10">
        <v>0</v>
      </c>
      <c r="BG10">
        <v>0</v>
      </c>
      <c r="BH10">
        <v>0</v>
      </c>
      <c r="BI10">
        <v>0</v>
      </c>
      <c r="BJ10">
        <v>0</v>
      </c>
      <c r="BK10">
        <v>0</v>
      </c>
      <c r="BL10">
        <v>0</v>
      </c>
      <c r="BM10">
        <v>0</v>
      </c>
      <c r="BN10">
        <v>0</v>
      </c>
      <c r="BO10">
        <v>0</v>
      </c>
      <c r="BP10">
        <v>0</v>
      </c>
      <c r="BQ10">
        <v>0</v>
      </c>
      <c r="BR10">
        <v>0</v>
      </c>
      <c r="BS10">
        <v>0</v>
      </c>
      <c r="BT10">
        <v>0</v>
      </c>
      <c r="BU10">
        <v>0</v>
      </c>
      <c r="BV10">
        <v>0</v>
      </c>
      <c r="BW10">
        <v>0</v>
      </c>
      <c r="CV10">
        <v>0</v>
      </c>
      <c r="CW10">
        <v>0</v>
      </c>
      <c r="CX10">
        <f>ROUND(Y10*Source!I28,9)</f>
        <v>5.1979199999999999</v>
      </c>
      <c r="CY10">
        <f>AD10</f>
        <v>0</v>
      </c>
      <c r="CZ10">
        <f>AH10</f>
        <v>0</v>
      </c>
      <c r="DA10">
        <f>AL10</f>
        <v>1</v>
      </c>
      <c r="DB10">
        <f t="shared" si="1"/>
        <v>0</v>
      </c>
      <c r="DC10">
        <f t="shared" si="2"/>
        <v>0</v>
      </c>
      <c r="DD10" t="s">
        <v>6</v>
      </c>
      <c r="DE10" t="s">
        <v>6</v>
      </c>
      <c r="DF10">
        <f t="shared" si="3"/>
        <v>0</v>
      </c>
      <c r="DG10">
        <f t="shared" si="4"/>
        <v>0</v>
      </c>
      <c r="DH10">
        <f>Source!I28*SmtRes!Y10</f>
        <v>5.1979199999999999</v>
      </c>
      <c r="DI10">
        <f>AD10</f>
        <v>0</v>
      </c>
      <c r="DJ10">
        <f>EtalonRes!AB10</f>
        <v>0</v>
      </c>
      <c r="DK10">
        <f>Source!BA28</f>
        <v>1</v>
      </c>
      <c r="DL10" t="s">
        <v>6</v>
      </c>
      <c r="DM10">
        <v>0</v>
      </c>
      <c r="DN10" t="s">
        <v>6</v>
      </c>
      <c r="DO10">
        <v>0</v>
      </c>
      <c r="GQ10">
        <v>-1</v>
      </c>
      <c r="GR10">
        <v>-1</v>
      </c>
    </row>
    <row r="11" spans="1:200" x14ac:dyDescent="0.2">
      <c r="A11">
        <f>ROW(Source!A28)</f>
        <v>28</v>
      </c>
      <c r="B11">
        <v>74942385</v>
      </c>
      <c r="C11">
        <v>74942460</v>
      </c>
      <c r="D11">
        <v>27439788</v>
      </c>
      <c r="E11">
        <v>1</v>
      </c>
      <c r="F11">
        <v>1</v>
      </c>
      <c r="G11">
        <v>1</v>
      </c>
      <c r="H11">
        <v>2</v>
      </c>
      <c r="I11" t="s">
        <v>179</v>
      </c>
      <c r="J11" t="s">
        <v>180</v>
      </c>
      <c r="K11" t="s">
        <v>181</v>
      </c>
      <c r="L11">
        <v>1368</v>
      </c>
      <c r="N11">
        <v>1011</v>
      </c>
      <c r="O11" t="s">
        <v>175</v>
      </c>
      <c r="P11" t="s">
        <v>175</v>
      </c>
      <c r="Q11">
        <v>1</v>
      </c>
      <c r="W11">
        <v>0</v>
      </c>
      <c r="X11">
        <v>154880750</v>
      </c>
      <c r="Y11">
        <f t="shared" si="0"/>
        <v>10.119999999999999</v>
      </c>
      <c r="AA11">
        <v>0</v>
      </c>
      <c r="AB11">
        <v>163.72999999999999</v>
      </c>
      <c r="AC11">
        <v>13.61</v>
      </c>
      <c r="AD11">
        <v>0</v>
      </c>
      <c r="AE11">
        <v>0</v>
      </c>
      <c r="AF11">
        <v>163.72999999999999</v>
      </c>
      <c r="AG11">
        <v>13.61</v>
      </c>
      <c r="AH11">
        <v>0</v>
      </c>
      <c r="AI11">
        <v>1</v>
      </c>
      <c r="AJ11">
        <v>1</v>
      </c>
      <c r="AK11">
        <v>1</v>
      </c>
      <c r="AL11">
        <v>1</v>
      </c>
      <c r="AM11">
        <v>-2</v>
      </c>
      <c r="AN11">
        <v>0</v>
      </c>
      <c r="AO11">
        <v>1</v>
      </c>
      <c r="AP11">
        <v>1</v>
      </c>
      <c r="AQ11">
        <v>0</v>
      </c>
      <c r="AR11">
        <v>0</v>
      </c>
      <c r="AS11" t="s">
        <v>6</v>
      </c>
      <c r="AT11">
        <v>10.119999999999999</v>
      </c>
      <c r="AU11" t="s">
        <v>6</v>
      </c>
      <c r="AV11">
        <v>0</v>
      </c>
      <c r="AW11">
        <v>2</v>
      </c>
      <c r="AX11">
        <v>74942643</v>
      </c>
      <c r="AY11">
        <v>1</v>
      </c>
      <c r="AZ11">
        <v>0</v>
      </c>
      <c r="BA11">
        <v>11</v>
      </c>
      <c r="BB11">
        <v>0</v>
      </c>
      <c r="BC11">
        <v>0</v>
      </c>
      <c r="BD11">
        <v>0</v>
      </c>
      <c r="BE11">
        <v>0</v>
      </c>
      <c r="BF11">
        <v>0</v>
      </c>
      <c r="BG11">
        <v>0</v>
      </c>
      <c r="BH11">
        <v>0</v>
      </c>
      <c r="BI11">
        <v>0</v>
      </c>
      <c r="BJ11">
        <v>0</v>
      </c>
      <c r="BK11">
        <v>0</v>
      </c>
      <c r="BL11">
        <v>0</v>
      </c>
      <c r="BM11">
        <v>0</v>
      </c>
      <c r="BN11">
        <v>0</v>
      </c>
      <c r="BO11">
        <v>0</v>
      </c>
      <c r="BP11">
        <v>0</v>
      </c>
      <c r="BQ11">
        <v>0</v>
      </c>
      <c r="BR11">
        <v>0</v>
      </c>
      <c r="BS11">
        <v>0</v>
      </c>
      <c r="BT11">
        <v>0</v>
      </c>
      <c r="BU11">
        <v>0</v>
      </c>
      <c r="BV11">
        <v>0</v>
      </c>
      <c r="BW11">
        <v>0</v>
      </c>
      <c r="CV11">
        <v>0</v>
      </c>
      <c r="CW11">
        <f>ROUND(Y11*Source!I28*DO11,9)</f>
        <v>0</v>
      </c>
      <c r="CX11">
        <f>ROUND(Y11*Source!I28,9)</f>
        <v>3.9670399999999999</v>
      </c>
      <c r="CY11">
        <f>AB11</f>
        <v>163.72999999999999</v>
      </c>
      <c r="CZ11">
        <f>AF11</f>
        <v>163.72999999999999</v>
      </c>
      <c r="DA11">
        <f>AJ11</f>
        <v>1</v>
      </c>
      <c r="DB11">
        <f t="shared" si="1"/>
        <v>1656.95</v>
      </c>
      <c r="DC11">
        <f t="shared" si="2"/>
        <v>137.72999999999999</v>
      </c>
      <c r="DD11" t="s">
        <v>6</v>
      </c>
      <c r="DE11" t="s">
        <v>6</v>
      </c>
      <c r="DF11">
        <f t="shared" si="3"/>
        <v>0</v>
      </c>
      <c r="DG11">
        <f t="shared" si="4"/>
        <v>651</v>
      </c>
      <c r="DH11">
        <f>Source!I28*SmtRes!Y11</f>
        <v>3.9670399999999999</v>
      </c>
      <c r="DI11">
        <f>AB11</f>
        <v>163.72999999999999</v>
      </c>
      <c r="DJ11">
        <f>EtalonRes!Z11</f>
        <v>163.72999999999999</v>
      </c>
      <c r="DK11">
        <f>Source!BB28</f>
        <v>1</v>
      </c>
      <c r="DL11" t="s">
        <v>6</v>
      </c>
      <c r="DM11">
        <v>0</v>
      </c>
      <c r="DN11" t="s">
        <v>6</v>
      </c>
      <c r="DO11">
        <v>0</v>
      </c>
      <c r="GQ11">
        <v>-1</v>
      </c>
      <c r="GR11">
        <v>-1</v>
      </c>
    </row>
    <row r="12" spans="1:200" x14ac:dyDescent="0.2">
      <c r="A12">
        <f>ROW(Source!A28)</f>
        <v>28</v>
      </c>
      <c r="B12">
        <v>74942385</v>
      </c>
      <c r="C12">
        <v>74942460</v>
      </c>
      <c r="D12">
        <v>27439851</v>
      </c>
      <c r="E12">
        <v>1</v>
      </c>
      <c r="F12">
        <v>1</v>
      </c>
      <c r="G12">
        <v>1</v>
      </c>
      <c r="H12">
        <v>2</v>
      </c>
      <c r="I12" t="s">
        <v>182</v>
      </c>
      <c r="J12" t="s">
        <v>183</v>
      </c>
      <c r="K12" t="s">
        <v>184</v>
      </c>
      <c r="L12">
        <v>1368</v>
      </c>
      <c r="N12">
        <v>1011</v>
      </c>
      <c r="O12" t="s">
        <v>175</v>
      </c>
      <c r="P12" t="s">
        <v>175</v>
      </c>
      <c r="Q12">
        <v>1</v>
      </c>
      <c r="W12">
        <v>0</v>
      </c>
      <c r="X12">
        <v>82665938</v>
      </c>
      <c r="Y12">
        <f t="shared" si="0"/>
        <v>3.14</v>
      </c>
      <c r="AA12">
        <v>0</v>
      </c>
      <c r="AB12">
        <v>88.79</v>
      </c>
      <c r="AC12">
        <v>13.61</v>
      </c>
      <c r="AD12">
        <v>0</v>
      </c>
      <c r="AE12">
        <v>0</v>
      </c>
      <c r="AF12">
        <v>88.79</v>
      </c>
      <c r="AG12">
        <v>13.61</v>
      </c>
      <c r="AH12">
        <v>0</v>
      </c>
      <c r="AI12">
        <v>1</v>
      </c>
      <c r="AJ12">
        <v>1</v>
      </c>
      <c r="AK12">
        <v>1</v>
      </c>
      <c r="AL12">
        <v>1</v>
      </c>
      <c r="AM12">
        <v>-2</v>
      </c>
      <c r="AN12">
        <v>0</v>
      </c>
      <c r="AO12">
        <v>1</v>
      </c>
      <c r="AP12">
        <v>1</v>
      </c>
      <c r="AQ12">
        <v>0</v>
      </c>
      <c r="AR12">
        <v>0</v>
      </c>
      <c r="AS12" t="s">
        <v>6</v>
      </c>
      <c r="AT12">
        <v>3.14</v>
      </c>
      <c r="AU12" t="s">
        <v>6</v>
      </c>
      <c r="AV12">
        <v>0</v>
      </c>
      <c r="AW12">
        <v>2</v>
      </c>
      <c r="AX12">
        <v>74942644</v>
      </c>
      <c r="AY12">
        <v>1</v>
      </c>
      <c r="AZ12">
        <v>0</v>
      </c>
      <c r="BA12">
        <v>12</v>
      </c>
      <c r="BB12">
        <v>0</v>
      </c>
      <c r="BC12">
        <v>0</v>
      </c>
      <c r="BD12">
        <v>0</v>
      </c>
      <c r="BE12">
        <v>0</v>
      </c>
      <c r="BF12">
        <v>0</v>
      </c>
      <c r="BG12">
        <v>0</v>
      </c>
      <c r="BH12">
        <v>0</v>
      </c>
      <c r="BI12">
        <v>0</v>
      </c>
      <c r="BJ12">
        <v>0</v>
      </c>
      <c r="BK12">
        <v>0</v>
      </c>
      <c r="BL12">
        <v>0</v>
      </c>
      <c r="BM12">
        <v>0</v>
      </c>
      <c r="BN12">
        <v>0</v>
      </c>
      <c r="BO12">
        <v>0</v>
      </c>
      <c r="BP12">
        <v>0</v>
      </c>
      <c r="BQ12">
        <v>0</v>
      </c>
      <c r="BR12">
        <v>0</v>
      </c>
      <c r="BS12">
        <v>0</v>
      </c>
      <c r="BT12">
        <v>0</v>
      </c>
      <c r="BU12">
        <v>0</v>
      </c>
      <c r="BV12">
        <v>0</v>
      </c>
      <c r="BW12">
        <v>0</v>
      </c>
      <c r="CV12">
        <v>0</v>
      </c>
      <c r="CW12">
        <f>ROUND(Y12*Source!I28*DO12,9)</f>
        <v>0</v>
      </c>
      <c r="CX12">
        <f>ROUND(Y12*Source!I28,9)</f>
        <v>1.23088</v>
      </c>
      <c r="CY12">
        <f>AB12</f>
        <v>88.79</v>
      </c>
      <c r="CZ12">
        <f>AF12</f>
        <v>88.79</v>
      </c>
      <c r="DA12">
        <f>AJ12</f>
        <v>1</v>
      </c>
      <c r="DB12">
        <f t="shared" si="1"/>
        <v>278.8</v>
      </c>
      <c r="DC12">
        <f t="shared" si="2"/>
        <v>42.74</v>
      </c>
      <c r="DD12" t="s">
        <v>6</v>
      </c>
      <c r="DE12" t="s">
        <v>6</v>
      </c>
      <c r="DF12">
        <f t="shared" si="3"/>
        <v>0</v>
      </c>
      <c r="DG12">
        <f t="shared" si="4"/>
        <v>110</v>
      </c>
      <c r="DH12">
        <f>Source!I28*SmtRes!Y12</f>
        <v>1.2308800000000002</v>
      </c>
      <c r="DI12">
        <f>AB12</f>
        <v>88.79</v>
      </c>
      <c r="DJ12">
        <f>EtalonRes!Z12</f>
        <v>88.79</v>
      </c>
      <c r="DK12">
        <f>Source!BB28</f>
        <v>1</v>
      </c>
      <c r="DL12" t="s">
        <v>6</v>
      </c>
      <c r="DM12">
        <v>0</v>
      </c>
      <c r="DN12" t="s">
        <v>6</v>
      </c>
      <c r="DO12">
        <v>0</v>
      </c>
      <c r="GQ12">
        <v>-1</v>
      </c>
      <c r="GR12">
        <v>-1</v>
      </c>
    </row>
    <row r="13" spans="1:200" x14ac:dyDescent="0.2">
      <c r="A13">
        <f>ROW(Source!A29)</f>
        <v>29</v>
      </c>
      <c r="B13">
        <v>74942386</v>
      </c>
      <c r="C13">
        <v>74942460</v>
      </c>
      <c r="D13">
        <v>27493207</v>
      </c>
      <c r="E13">
        <v>1</v>
      </c>
      <c r="F13">
        <v>1</v>
      </c>
      <c r="G13">
        <v>1</v>
      </c>
      <c r="H13">
        <v>1</v>
      </c>
      <c r="I13" t="s">
        <v>176</v>
      </c>
      <c r="J13" t="s">
        <v>6</v>
      </c>
      <c r="K13" t="s">
        <v>177</v>
      </c>
      <c r="L13">
        <v>1369</v>
      </c>
      <c r="N13">
        <v>1013</v>
      </c>
      <c r="O13" t="s">
        <v>178</v>
      </c>
      <c r="P13" t="s">
        <v>178</v>
      </c>
      <c r="Q13">
        <v>1</v>
      </c>
      <c r="W13">
        <v>0</v>
      </c>
      <c r="X13">
        <v>-1900352537</v>
      </c>
      <c r="Y13">
        <f t="shared" si="0"/>
        <v>4.6900000000000004</v>
      </c>
      <c r="AA13">
        <v>0</v>
      </c>
      <c r="AB13">
        <v>0</v>
      </c>
      <c r="AC13">
        <v>0</v>
      </c>
      <c r="AD13">
        <v>299.06</v>
      </c>
      <c r="AE13">
        <v>0</v>
      </c>
      <c r="AF13">
        <v>0</v>
      </c>
      <c r="AG13">
        <v>0</v>
      </c>
      <c r="AH13">
        <v>7.87</v>
      </c>
      <c r="AI13">
        <v>1</v>
      </c>
      <c r="AJ13">
        <v>1</v>
      </c>
      <c r="AK13">
        <v>1</v>
      </c>
      <c r="AL13">
        <v>38</v>
      </c>
      <c r="AM13">
        <v>5</v>
      </c>
      <c r="AN13">
        <v>0</v>
      </c>
      <c r="AO13">
        <v>1</v>
      </c>
      <c r="AP13">
        <v>1</v>
      </c>
      <c r="AQ13">
        <v>0</v>
      </c>
      <c r="AR13">
        <v>0</v>
      </c>
      <c r="AS13" t="s">
        <v>6</v>
      </c>
      <c r="AT13">
        <v>4.6900000000000004</v>
      </c>
      <c r="AU13" t="s">
        <v>6</v>
      </c>
      <c r="AV13">
        <v>1</v>
      </c>
      <c r="AW13">
        <v>2</v>
      </c>
      <c r="AX13">
        <v>74942641</v>
      </c>
      <c r="AY13">
        <v>1</v>
      </c>
      <c r="AZ13">
        <v>0</v>
      </c>
      <c r="BA13">
        <v>14</v>
      </c>
      <c r="BB13">
        <v>0</v>
      </c>
      <c r="BC13">
        <v>0</v>
      </c>
      <c r="BD13">
        <v>0</v>
      </c>
      <c r="BE13">
        <v>0</v>
      </c>
      <c r="BF13">
        <v>0</v>
      </c>
      <c r="BG13">
        <v>0</v>
      </c>
      <c r="BH13">
        <v>0</v>
      </c>
      <c r="BI13">
        <v>0</v>
      </c>
      <c r="BJ13">
        <v>0</v>
      </c>
      <c r="BK13">
        <v>0</v>
      </c>
      <c r="BL13">
        <v>0</v>
      </c>
      <c r="BM13">
        <v>0</v>
      </c>
      <c r="BN13">
        <v>0</v>
      </c>
      <c r="BO13">
        <v>0</v>
      </c>
      <c r="BP13">
        <v>0</v>
      </c>
      <c r="BQ13">
        <v>0</v>
      </c>
      <c r="BR13">
        <v>0</v>
      </c>
      <c r="BS13">
        <v>0</v>
      </c>
      <c r="BT13">
        <v>0</v>
      </c>
      <c r="BU13">
        <v>0</v>
      </c>
      <c r="BV13">
        <v>0</v>
      </c>
      <c r="BW13">
        <v>0</v>
      </c>
      <c r="CU13">
        <f>ROUND(AT13*Source!I29*AH13*AL13,0)</f>
        <v>550</v>
      </c>
      <c r="CV13">
        <f>ROUND(Y13*Source!I29,9)</f>
        <v>1.8384799999999999</v>
      </c>
      <c r="CW13">
        <v>0</v>
      </c>
      <c r="CX13">
        <f>ROUND(Y13*Source!I29,9)</f>
        <v>1.8384799999999999</v>
      </c>
      <c r="CY13">
        <f>AD13</f>
        <v>299.06</v>
      </c>
      <c r="CZ13">
        <f>AH13</f>
        <v>7.87</v>
      </c>
      <c r="DA13">
        <f>AL13</f>
        <v>38</v>
      </c>
      <c r="DB13">
        <f t="shared" si="1"/>
        <v>36.909999999999997</v>
      </c>
      <c r="DC13">
        <f t="shared" si="2"/>
        <v>0</v>
      </c>
      <c r="DD13" t="s">
        <v>6</v>
      </c>
      <c r="DE13" t="s">
        <v>6</v>
      </c>
      <c r="DF13">
        <f t="shared" si="3"/>
        <v>0</v>
      </c>
      <c r="DG13">
        <f t="shared" si="4"/>
        <v>0</v>
      </c>
      <c r="DH13">
        <f>Source!I29*SmtRes!Y13</f>
        <v>1.8384800000000001</v>
      </c>
      <c r="DI13">
        <f>AD13</f>
        <v>299.06</v>
      </c>
      <c r="DJ13">
        <f>EtalonRes!AB14</f>
        <v>7.87</v>
      </c>
      <c r="DK13" t="e">
        <f>Source!BA29</f>
        <v>#REF!</v>
      </c>
      <c r="DL13" t="s">
        <v>6</v>
      </c>
      <c r="DM13">
        <v>0</v>
      </c>
      <c r="DN13" t="s">
        <v>6</v>
      </c>
      <c r="DO13">
        <v>0</v>
      </c>
      <c r="GQ13">
        <v>-1</v>
      </c>
      <c r="GR13">
        <v>-1</v>
      </c>
    </row>
    <row r="14" spans="1:200" x14ac:dyDescent="0.2">
      <c r="A14">
        <f>ROW(Source!A29)</f>
        <v>29</v>
      </c>
      <c r="B14">
        <v>74942386</v>
      </c>
      <c r="C14">
        <v>74942460</v>
      </c>
      <c r="D14">
        <v>121548</v>
      </c>
      <c r="E14">
        <v>1</v>
      </c>
      <c r="F14">
        <v>1</v>
      </c>
      <c r="G14">
        <v>1</v>
      </c>
      <c r="H14">
        <v>1</v>
      </c>
      <c r="I14" t="s">
        <v>23</v>
      </c>
      <c r="J14" t="s">
        <v>6</v>
      </c>
      <c r="K14" t="s">
        <v>170</v>
      </c>
      <c r="L14">
        <v>608254</v>
      </c>
      <c r="N14">
        <v>1013</v>
      </c>
      <c r="O14" t="s">
        <v>171</v>
      </c>
      <c r="P14" t="s">
        <v>171</v>
      </c>
      <c r="Q14">
        <v>1</v>
      </c>
      <c r="W14">
        <v>0</v>
      </c>
      <c r="X14">
        <v>-185737400</v>
      </c>
      <c r="Y14">
        <f t="shared" si="0"/>
        <v>13.26</v>
      </c>
      <c r="AA14">
        <v>0</v>
      </c>
      <c r="AB14">
        <v>0</v>
      </c>
      <c r="AC14">
        <v>0</v>
      </c>
      <c r="AD14">
        <v>0</v>
      </c>
      <c r="AE14">
        <v>0</v>
      </c>
      <c r="AF14">
        <v>0</v>
      </c>
      <c r="AG14">
        <v>0</v>
      </c>
      <c r="AH14">
        <v>0</v>
      </c>
      <c r="AI14">
        <v>1</v>
      </c>
      <c r="AJ14">
        <v>1</v>
      </c>
      <c r="AK14">
        <v>19.8</v>
      </c>
      <c r="AL14">
        <v>1</v>
      </c>
      <c r="AM14">
        <v>5</v>
      </c>
      <c r="AN14">
        <v>0</v>
      </c>
      <c r="AO14">
        <v>1</v>
      </c>
      <c r="AP14">
        <v>1</v>
      </c>
      <c r="AQ14">
        <v>0</v>
      </c>
      <c r="AR14">
        <v>0</v>
      </c>
      <c r="AS14" t="s">
        <v>6</v>
      </c>
      <c r="AT14">
        <v>13.26</v>
      </c>
      <c r="AU14" t="s">
        <v>6</v>
      </c>
      <c r="AV14">
        <v>2</v>
      </c>
      <c r="AW14">
        <v>2</v>
      </c>
      <c r="AX14">
        <v>74942642</v>
      </c>
      <c r="AY14">
        <v>1</v>
      </c>
      <c r="AZ14">
        <v>0</v>
      </c>
      <c r="BA14">
        <v>15</v>
      </c>
      <c r="BB14">
        <v>0</v>
      </c>
      <c r="BC14">
        <v>0</v>
      </c>
      <c r="BD14">
        <v>0</v>
      </c>
      <c r="BE14">
        <v>0</v>
      </c>
      <c r="BF14">
        <v>0</v>
      </c>
      <c r="BG14">
        <v>0</v>
      </c>
      <c r="BH14">
        <v>0</v>
      </c>
      <c r="BI14">
        <v>0</v>
      </c>
      <c r="BJ14">
        <v>0</v>
      </c>
      <c r="BK14">
        <v>0</v>
      </c>
      <c r="BL14">
        <v>0</v>
      </c>
      <c r="BM14">
        <v>0</v>
      </c>
      <c r="BN14">
        <v>0</v>
      </c>
      <c r="BO14">
        <v>0</v>
      </c>
      <c r="BP14">
        <v>0</v>
      </c>
      <c r="BQ14">
        <v>0</v>
      </c>
      <c r="BR14">
        <v>0</v>
      </c>
      <c r="BS14">
        <v>0</v>
      </c>
      <c r="BT14">
        <v>0</v>
      </c>
      <c r="BU14">
        <v>0</v>
      </c>
      <c r="BV14">
        <v>0</v>
      </c>
      <c r="BW14">
        <v>0</v>
      </c>
      <c r="CV14">
        <v>0</v>
      </c>
      <c r="CW14">
        <v>0</v>
      </c>
      <c r="CX14">
        <f>ROUND(Y14*Source!I29,9)</f>
        <v>5.1979199999999999</v>
      </c>
      <c r="CY14">
        <f>AD14</f>
        <v>0</v>
      </c>
      <c r="CZ14">
        <f>AH14</f>
        <v>0</v>
      </c>
      <c r="DA14">
        <f>AL14</f>
        <v>1</v>
      </c>
      <c r="DB14">
        <f t="shared" si="1"/>
        <v>0</v>
      </c>
      <c r="DC14">
        <f t="shared" si="2"/>
        <v>0</v>
      </c>
      <c r="DD14" t="s">
        <v>6</v>
      </c>
      <c r="DE14" t="s">
        <v>6</v>
      </c>
      <c r="DF14">
        <f t="shared" si="3"/>
        <v>0</v>
      </c>
      <c r="DG14">
        <f t="shared" si="4"/>
        <v>0</v>
      </c>
      <c r="DH14">
        <f>Source!I29*SmtRes!Y14</f>
        <v>5.1979199999999999</v>
      </c>
      <c r="DI14">
        <f>AD14</f>
        <v>0</v>
      </c>
      <c r="DJ14">
        <f>EtalonRes!AB15</f>
        <v>0</v>
      </c>
      <c r="DK14" t="e">
        <f>Source!BA29</f>
        <v>#REF!</v>
      </c>
      <c r="DL14" t="s">
        <v>6</v>
      </c>
      <c r="DM14">
        <v>0</v>
      </c>
      <c r="DN14" t="s">
        <v>6</v>
      </c>
      <c r="DO14">
        <v>0</v>
      </c>
      <c r="GQ14">
        <v>-1</v>
      </c>
      <c r="GR14">
        <v>-1</v>
      </c>
    </row>
    <row r="15" spans="1:200" x14ac:dyDescent="0.2">
      <c r="A15">
        <f>ROW(Source!A29)</f>
        <v>29</v>
      </c>
      <c r="B15">
        <v>74942386</v>
      </c>
      <c r="C15">
        <v>74942460</v>
      </c>
      <c r="D15">
        <v>27439788</v>
      </c>
      <c r="E15">
        <v>1</v>
      </c>
      <c r="F15">
        <v>1</v>
      </c>
      <c r="G15">
        <v>1</v>
      </c>
      <c r="H15">
        <v>2</v>
      </c>
      <c r="I15" t="s">
        <v>179</v>
      </c>
      <c r="J15" t="s">
        <v>180</v>
      </c>
      <c r="K15" t="s">
        <v>181</v>
      </c>
      <c r="L15">
        <v>1368</v>
      </c>
      <c r="N15">
        <v>1011</v>
      </c>
      <c r="O15" t="s">
        <v>175</v>
      </c>
      <c r="P15" t="s">
        <v>175</v>
      </c>
      <c r="Q15">
        <v>1</v>
      </c>
      <c r="W15">
        <v>0</v>
      </c>
      <c r="X15">
        <v>154880750</v>
      </c>
      <c r="Y15">
        <f t="shared" si="0"/>
        <v>10.119999999999999</v>
      </c>
      <c r="AA15">
        <v>0</v>
      </c>
      <c r="AB15">
        <v>1522.69</v>
      </c>
      <c r="AC15">
        <v>269.48</v>
      </c>
      <c r="AD15">
        <v>0</v>
      </c>
      <c r="AE15">
        <v>0</v>
      </c>
      <c r="AF15">
        <v>163.72999999999999</v>
      </c>
      <c r="AG15">
        <v>13.61</v>
      </c>
      <c r="AH15">
        <v>0</v>
      </c>
      <c r="AI15">
        <v>1</v>
      </c>
      <c r="AJ15">
        <v>9.3000000000000007</v>
      </c>
      <c r="AK15">
        <v>19.8</v>
      </c>
      <c r="AL15">
        <v>1</v>
      </c>
      <c r="AM15">
        <v>5</v>
      </c>
      <c r="AN15">
        <v>0</v>
      </c>
      <c r="AO15">
        <v>1</v>
      </c>
      <c r="AP15">
        <v>1</v>
      </c>
      <c r="AQ15">
        <v>0</v>
      </c>
      <c r="AR15">
        <v>0</v>
      </c>
      <c r="AS15" t="s">
        <v>6</v>
      </c>
      <c r="AT15">
        <v>10.119999999999999</v>
      </c>
      <c r="AU15" t="s">
        <v>6</v>
      </c>
      <c r="AV15">
        <v>0</v>
      </c>
      <c r="AW15">
        <v>2</v>
      </c>
      <c r="AX15">
        <v>74942643</v>
      </c>
      <c r="AY15">
        <v>1</v>
      </c>
      <c r="AZ15">
        <v>0</v>
      </c>
      <c r="BA15">
        <v>16</v>
      </c>
      <c r="BB15">
        <v>0</v>
      </c>
      <c r="BC15">
        <v>0</v>
      </c>
      <c r="BD15">
        <v>0</v>
      </c>
      <c r="BE15">
        <v>0</v>
      </c>
      <c r="BF15">
        <v>0</v>
      </c>
      <c r="BG15">
        <v>0</v>
      </c>
      <c r="BH15">
        <v>0</v>
      </c>
      <c r="BI15">
        <v>0</v>
      </c>
      <c r="BJ15">
        <v>0</v>
      </c>
      <c r="BK15">
        <v>0</v>
      </c>
      <c r="BL15">
        <v>0</v>
      </c>
      <c r="BM15">
        <v>0</v>
      </c>
      <c r="BN15">
        <v>0</v>
      </c>
      <c r="BO15">
        <v>0</v>
      </c>
      <c r="BP15">
        <v>0</v>
      </c>
      <c r="BQ15">
        <v>0</v>
      </c>
      <c r="BR15">
        <v>0</v>
      </c>
      <c r="BS15">
        <v>0</v>
      </c>
      <c r="BT15">
        <v>0</v>
      </c>
      <c r="BU15">
        <v>0</v>
      </c>
      <c r="BV15">
        <v>0</v>
      </c>
      <c r="BW15">
        <v>0</v>
      </c>
      <c r="CV15">
        <v>0</v>
      </c>
      <c r="CW15">
        <f>ROUND(Y15*Source!I29*DO15,9)</f>
        <v>0</v>
      </c>
      <c r="CX15">
        <f>ROUND(Y15*Source!I29,9)</f>
        <v>3.9670399999999999</v>
      </c>
      <c r="CY15">
        <f>AB15</f>
        <v>1522.69</v>
      </c>
      <c r="CZ15">
        <f>AF15</f>
        <v>163.72999999999999</v>
      </c>
      <c r="DA15">
        <f>AJ15</f>
        <v>9.3000000000000007</v>
      </c>
      <c r="DB15">
        <f t="shared" si="1"/>
        <v>1656.95</v>
      </c>
      <c r="DC15">
        <f t="shared" si="2"/>
        <v>137.72999999999999</v>
      </c>
      <c r="DD15" t="s">
        <v>6</v>
      </c>
      <c r="DE15" t="s">
        <v>6</v>
      </c>
      <c r="DF15">
        <f t="shared" si="3"/>
        <v>0</v>
      </c>
      <c r="DG15">
        <f>ROUND(ROUND(AF15*AJ15,0)*CX15,0)</f>
        <v>6042</v>
      </c>
      <c r="DH15">
        <f>Source!I29*SmtRes!Y15</f>
        <v>3.9670399999999999</v>
      </c>
      <c r="DI15">
        <f>AB15</f>
        <v>1522.69</v>
      </c>
      <c r="DJ15">
        <f>EtalonRes!Z16</f>
        <v>163.72999999999999</v>
      </c>
      <c r="DK15" t="e">
        <f>Source!BB29</f>
        <v>#REF!</v>
      </c>
      <c r="DL15" t="s">
        <v>6</v>
      </c>
      <c r="DM15">
        <v>0</v>
      </c>
      <c r="DN15" t="s">
        <v>6</v>
      </c>
      <c r="DO15">
        <v>0</v>
      </c>
      <c r="GQ15">
        <v>-1</v>
      </c>
      <c r="GR15">
        <v>-1</v>
      </c>
    </row>
    <row r="16" spans="1:200" x14ac:dyDescent="0.2">
      <c r="A16">
        <f>ROW(Source!A29)</f>
        <v>29</v>
      </c>
      <c r="B16">
        <v>74942386</v>
      </c>
      <c r="C16">
        <v>74942460</v>
      </c>
      <c r="D16">
        <v>27439851</v>
      </c>
      <c r="E16">
        <v>1</v>
      </c>
      <c r="F16">
        <v>1</v>
      </c>
      <c r="G16">
        <v>1</v>
      </c>
      <c r="H16">
        <v>2</v>
      </c>
      <c r="I16" t="s">
        <v>182</v>
      </c>
      <c r="J16" t="s">
        <v>183</v>
      </c>
      <c r="K16" t="s">
        <v>184</v>
      </c>
      <c r="L16">
        <v>1368</v>
      </c>
      <c r="N16">
        <v>1011</v>
      </c>
      <c r="O16" t="s">
        <v>175</v>
      </c>
      <c r="P16" t="s">
        <v>175</v>
      </c>
      <c r="Q16">
        <v>1</v>
      </c>
      <c r="W16">
        <v>0</v>
      </c>
      <c r="X16">
        <v>82665938</v>
      </c>
      <c r="Y16">
        <f t="shared" si="0"/>
        <v>3.14</v>
      </c>
      <c r="AA16">
        <v>0</v>
      </c>
      <c r="AB16">
        <v>825.75</v>
      </c>
      <c r="AC16">
        <v>269.48</v>
      </c>
      <c r="AD16">
        <v>0</v>
      </c>
      <c r="AE16">
        <v>0</v>
      </c>
      <c r="AF16">
        <v>88.79</v>
      </c>
      <c r="AG16">
        <v>13.61</v>
      </c>
      <c r="AH16">
        <v>0</v>
      </c>
      <c r="AI16">
        <v>1</v>
      </c>
      <c r="AJ16">
        <v>9.3000000000000007</v>
      </c>
      <c r="AK16">
        <v>19.8</v>
      </c>
      <c r="AL16">
        <v>1</v>
      </c>
      <c r="AM16">
        <v>5</v>
      </c>
      <c r="AN16">
        <v>0</v>
      </c>
      <c r="AO16">
        <v>1</v>
      </c>
      <c r="AP16">
        <v>1</v>
      </c>
      <c r="AQ16">
        <v>0</v>
      </c>
      <c r="AR16">
        <v>0</v>
      </c>
      <c r="AS16" t="s">
        <v>6</v>
      </c>
      <c r="AT16">
        <v>3.14</v>
      </c>
      <c r="AU16" t="s">
        <v>6</v>
      </c>
      <c r="AV16">
        <v>0</v>
      </c>
      <c r="AW16">
        <v>2</v>
      </c>
      <c r="AX16">
        <v>74942644</v>
      </c>
      <c r="AY16">
        <v>1</v>
      </c>
      <c r="AZ16">
        <v>0</v>
      </c>
      <c r="BA16">
        <v>17</v>
      </c>
      <c r="BB16">
        <v>0</v>
      </c>
      <c r="BC16">
        <v>0</v>
      </c>
      <c r="BD16">
        <v>0</v>
      </c>
      <c r="BE16">
        <v>0</v>
      </c>
      <c r="BF16">
        <v>0</v>
      </c>
      <c r="BG16">
        <v>0</v>
      </c>
      <c r="BH16">
        <v>0</v>
      </c>
      <c r="BI16">
        <v>0</v>
      </c>
      <c r="BJ16">
        <v>0</v>
      </c>
      <c r="BK16">
        <v>0</v>
      </c>
      <c r="BL16">
        <v>0</v>
      </c>
      <c r="BM16">
        <v>0</v>
      </c>
      <c r="BN16">
        <v>0</v>
      </c>
      <c r="BO16">
        <v>0</v>
      </c>
      <c r="BP16">
        <v>0</v>
      </c>
      <c r="BQ16">
        <v>0</v>
      </c>
      <c r="BR16">
        <v>0</v>
      </c>
      <c r="BS16">
        <v>0</v>
      </c>
      <c r="BT16">
        <v>0</v>
      </c>
      <c r="BU16">
        <v>0</v>
      </c>
      <c r="BV16">
        <v>0</v>
      </c>
      <c r="BW16">
        <v>0</v>
      </c>
      <c r="CV16">
        <v>0</v>
      </c>
      <c r="CW16">
        <f>ROUND(Y16*Source!I29*DO16,9)</f>
        <v>0</v>
      </c>
      <c r="CX16">
        <f>ROUND(Y16*Source!I29,9)</f>
        <v>1.23088</v>
      </c>
      <c r="CY16">
        <f>AB16</f>
        <v>825.75</v>
      </c>
      <c r="CZ16">
        <f>AF16</f>
        <v>88.79</v>
      </c>
      <c r="DA16">
        <f>AJ16</f>
        <v>9.3000000000000007</v>
      </c>
      <c r="DB16">
        <f t="shared" si="1"/>
        <v>278.8</v>
      </c>
      <c r="DC16">
        <f t="shared" si="2"/>
        <v>42.74</v>
      </c>
      <c r="DD16" t="s">
        <v>6</v>
      </c>
      <c r="DE16" t="s">
        <v>6</v>
      </c>
      <c r="DF16">
        <f t="shared" si="3"/>
        <v>0</v>
      </c>
      <c r="DG16">
        <f>ROUND(ROUND(AF16*AJ16,0)*CX16,0)</f>
        <v>1017</v>
      </c>
      <c r="DH16">
        <f>Source!I29*SmtRes!Y16</f>
        <v>1.2308800000000002</v>
      </c>
      <c r="DI16">
        <f>AB16</f>
        <v>825.75</v>
      </c>
      <c r="DJ16">
        <f>EtalonRes!Z17</f>
        <v>88.79</v>
      </c>
      <c r="DK16" t="e">
        <f>Source!BB29</f>
        <v>#REF!</v>
      </c>
      <c r="DL16" t="s">
        <v>6</v>
      </c>
      <c r="DM16">
        <v>0</v>
      </c>
      <c r="DN16" t="s">
        <v>6</v>
      </c>
      <c r="DO16">
        <v>0</v>
      </c>
      <c r="GQ16">
        <v>-1</v>
      </c>
      <c r="GR16">
        <v>-1</v>
      </c>
    </row>
    <row r="17" spans="1:200" x14ac:dyDescent="0.2">
      <c r="A17">
        <f>ROW(Source!A30)</f>
        <v>30</v>
      </c>
      <c r="B17">
        <v>74942385</v>
      </c>
      <c r="C17">
        <v>74942470</v>
      </c>
      <c r="D17">
        <v>27441335</v>
      </c>
      <c r="E17">
        <v>1</v>
      </c>
      <c r="F17">
        <v>1</v>
      </c>
      <c r="G17">
        <v>1</v>
      </c>
      <c r="H17">
        <v>2</v>
      </c>
      <c r="I17" t="s">
        <v>185</v>
      </c>
      <c r="J17" t="s">
        <v>186</v>
      </c>
      <c r="K17" t="s">
        <v>187</v>
      </c>
      <c r="L17">
        <v>1368</v>
      </c>
      <c r="N17">
        <v>1011</v>
      </c>
      <c r="O17" t="s">
        <v>175</v>
      </c>
      <c r="P17" t="s">
        <v>175</v>
      </c>
      <c r="Q17">
        <v>1</v>
      </c>
      <c r="W17">
        <v>0</v>
      </c>
      <c r="X17">
        <v>-1952721807</v>
      </c>
      <c r="Y17">
        <f t="shared" si="0"/>
        <v>2.5899999999999999E-2</v>
      </c>
      <c r="AA17">
        <v>0</v>
      </c>
      <c r="AB17">
        <v>114.93</v>
      </c>
      <c r="AC17">
        <v>13.61</v>
      </c>
      <c r="AD17">
        <v>0</v>
      </c>
      <c r="AE17">
        <v>0</v>
      </c>
      <c r="AF17">
        <v>114.93</v>
      </c>
      <c r="AG17">
        <v>13.61</v>
      </c>
      <c r="AH17">
        <v>0</v>
      </c>
      <c r="AI17">
        <v>1</v>
      </c>
      <c r="AJ17">
        <v>1</v>
      </c>
      <c r="AK17">
        <v>1</v>
      </c>
      <c r="AL17">
        <v>1</v>
      </c>
      <c r="AM17">
        <v>-2</v>
      </c>
      <c r="AN17">
        <v>0</v>
      </c>
      <c r="AO17">
        <v>1</v>
      </c>
      <c r="AP17">
        <v>1</v>
      </c>
      <c r="AQ17">
        <v>0</v>
      </c>
      <c r="AR17">
        <v>0</v>
      </c>
      <c r="AS17" t="s">
        <v>6</v>
      </c>
      <c r="AT17">
        <v>2.5899999999999999E-2</v>
      </c>
      <c r="AU17" t="s">
        <v>6</v>
      </c>
      <c r="AV17">
        <v>0</v>
      </c>
      <c r="AW17">
        <v>2</v>
      </c>
      <c r="AX17">
        <v>74942472</v>
      </c>
      <c r="AY17">
        <v>1</v>
      </c>
      <c r="AZ17">
        <v>0</v>
      </c>
      <c r="BA17">
        <v>19</v>
      </c>
      <c r="BB17">
        <v>0</v>
      </c>
      <c r="BC17">
        <v>0</v>
      </c>
      <c r="BD17">
        <v>0</v>
      </c>
      <c r="BE17">
        <v>0</v>
      </c>
      <c r="BF17">
        <v>0</v>
      </c>
      <c r="BG17">
        <v>0</v>
      </c>
      <c r="BH17">
        <v>0</v>
      </c>
      <c r="BI17">
        <v>0</v>
      </c>
      <c r="BJ17">
        <v>0</v>
      </c>
      <c r="BK17">
        <v>0</v>
      </c>
      <c r="BL17">
        <v>0</v>
      </c>
      <c r="BM17">
        <v>0</v>
      </c>
      <c r="BN17">
        <v>0</v>
      </c>
      <c r="BO17">
        <v>0</v>
      </c>
      <c r="BP17">
        <v>0</v>
      </c>
      <c r="BQ17">
        <v>0</v>
      </c>
      <c r="BR17">
        <v>0</v>
      </c>
      <c r="BS17">
        <v>0</v>
      </c>
      <c r="BT17">
        <v>0</v>
      </c>
      <c r="BU17">
        <v>0</v>
      </c>
      <c r="BV17">
        <v>0</v>
      </c>
      <c r="BW17">
        <v>0</v>
      </c>
      <c r="CV17">
        <v>0</v>
      </c>
      <c r="CW17">
        <f>ROUND(Y17*Source!I30*DO17,9)</f>
        <v>0</v>
      </c>
      <c r="CX17">
        <f>ROUND(Y17*Source!I30,9)</f>
        <v>12.18336</v>
      </c>
      <c r="CY17">
        <f>AB17</f>
        <v>114.93</v>
      </c>
      <c r="CZ17">
        <f>AF17</f>
        <v>114.93</v>
      </c>
      <c r="DA17">
        <f>AJ17</f>
        <v>1</v>
      </c>
      <c r="DB17">
        <f t="shared" si="1"/>
        <v>2.98</v>
      </c>
      <c r="DC17">
        <f t="shared" si="2"/>
        <v>0.35</v>
      </c>
      <c r="DD17" t="s">
        <v>6</v>
      </c>
      <c r="DE17" t="s">
        <v>6</v>
      </c>
      <c r="DF17">
        <f t="shared" si="3"/>
        <v>0</v>
      </c>
      <c r="DG17">
        <f>ROUND(ROUND(AF17,0)*CX17,0)</f>
        <v>1401</v>
      </c>
      <c r="DH17">
        <f>Source!I30*SmtRes!Y17</f>
        <v>12.183359999999999</v>
      </c>
      <c r="DI17">
        <f>AB17</f>
        <v>114.93</v>
      </c>
      <c r="DJ17">
        <f>EtalonRes!Z19</f>
        <v>114.93</v>
      </c>
      <c r="DK17">
        <f>Source!BB30</f>
        <v>1</v>
      </c>
      <c r="DL17" t="s">
        <v>6</v>
      </c>
      <c r="DM17">
        <v>0</v>
      </c>
      <c r="DN17" t="s">
        <v>6</v>
      </c>
      <c r="DO17">
        <v>0</v>
      </c>
      <c r="GQ17">
        <v>-1</v>
      </c>
      <c r="GR17">
        <v>-1</v>
      </c>
    </row>
    <row r="18" spans="1:200" x14ac:dyDescent="0.2">
      <c r="A18">
        <f>ROW(Source!A31)</f>
        <v>31</v>
      </c>
      <c r="B18">
        <v>74942386</v>
      </c>
      <c r="C18">
        <v>74942470</v>
      </c>
      <c r="D18">
        <v>27441335</v>
      </c>
      <c r="E18">
        <v>1</v>
      </c>
      <c r="F18">
        <v>1</v>
      </c>
      <c r="G18">
        <v>1</v>
      </c>
      <c r="H18">
        <v>2</v>
      </c>
      <c r="I18" t="s">
        <v>185</v>
      </c>
      <c r="J18" t="s">
        <v>186</v>
      </c>
      <c r="K18" t="s">
        <v>187</v>
      </c>
      <c r="L18">
        <v>1368</v>
      </c>
      <c r="N18">
        <v>1011</v>
      </c>
      <c r="O18" t="s">
        <v>175</v>
      </c>
      <c r="P18" t="s">
        <v>175</v>
      </c>
      <c r="Q18">
        <v>1</v>
      </c>
      <c r="W18">
        <v>0</v>
      </c>
      <c r="X18">
        <v>-1952721807</v>
      </c>
      <c r="Y18">
        <f t="shared" si="0"/>
        <v>2.5899999999999999E-2</v>
      </c>
      <c r="AA18">
        <v>0</v>
      </c>
      <c r="AB18">
        <v>818.3</v>
      </c>
      <c r="AC18">
        <v>269.48</v>
      </c>
      <c r="AD18">
        <v>0</v>
      </c>
      <c r="AE18">
        <v>0</v>
      </c>
      <c r="AF18">
        <v>114.93</v>
      </c>
      <c r="AG18">
        <v>13.61</v>
      </c>
      <c r="AH18">
        <v>0</v>
      </c>
      <c r="AI18">
        <v>1</v>
      </c>
      <c r="AJ18">
        <v>7.12</v>
      </c>
      <c r="AK18">
        <v>19.8</v>
      </c>
      <c r="AL18">
        <v>1</v>
      </c>
      <c r="AM18">
        <v>5</v>
      </c>
      <c r="AN18">
        <v>0</v>
      </c>
      <c r="AO18">
        <v>1</v>
      </c>
      <c r="AP18">
        <v>1</v>
      </c>
      <c r="AQ18">
        <v>0</v>
      </c>
      <c r="AR18">
        <v>0</v>
      </c>
      <c r="AS18" t="s">
        <v>6</v>
      </c>
      <c r="AT18">
        <v>2.5899999999999999E-2</v>
      </c>
      <c r="AU18" t="s">
        <v>6</v>
      </c>
      <c r="AV18">
        <v>0</v>
      </c>
      <c r="AW18">
        <v>2</v>
      </c>
      <c r="AX18">
        <v>74942472</v>
      </c>
      <c r="AY18">
        <v>1</v>
      </c>
      <c r="AZ18">
        <v>0</v>
      </c>
      <c r="BA18">
        <v>20</v>
      </c>
      <c r="BB18">
        <v>0</v>
      </c>
      <c r="BC18">
        <v>0</v>
      </c>
      <c r="BD18">
        <v>0</v>
      </c>
      <c r="BE18">
        <v>0</v>
      </c>
      <c r="BF18">
        <v>0</v>
      </c>
      <c r="BG18">
        <v>0</v>
      </c>
      <c r="BH18">
        <v>0</v>
      </c>
      <c r="BI18">
        <v>0</v>
      </c>
      <c r="BJ18">
        <v>0</v>
      </c>
      <c r="BK18">
        <v>0</v>
      </c>
      <c r="BL18">
        <v>0</v>
      </c>
      <c r="BM18">
        <v>0</v>
      </c>
      <c r="BN18">
        <v>0</v>
      </c>
      <c r="BO18">
        <v>0</v>
      </c>
      <c r="BP18">
        <v>0</v>
      </c>
      <c r="BQ18">
        <v>0</v>
      </c>
      <c r="BR18">
        <v>0</v>
      </c>
      <c r="BS18">
        <v>0</v>
      </c>
      <c r="BT18">
        <v>0</v>
      </c>
      <c r="BU18">
        <v>0</v>
      </c>
      <c r="BV18">
        <v>0</v>
      </c>
      <c r="BW18">
        <v>0</v>
      </c>
      <c r="CV18">
        <v>0</v>
      </c>
      <c r="CW18">
        <f>ROUND(Y18*Source!I31*DO18,9)</f>
        <v>0</v>
      </c>
      <c r="CX18">
        <f>ROUND(Y18*Source!I31,9)</f>
        <v>12.18336</v>
      </c>
      <c r="CY18">
        <f>AB18</f>
        <v>818.3</v>
      </c>
      <c r="CZ18">
        <f>AF18</f>
        <v>114.93</v>
      </c>
      <c r="DA18">
        <f>AJ18</f>
        <v>7.12</v>
      </c>
      <c r="DB18">
        <f t="shared" si="1"/>
        <v>2.98</v>
      </c>
      <c r="DC18">
        <f t="shared" si="2"/>
        <v>0.35</v>
      </c>
      <c r="DD18" t="s">
        <v>6</v>
      </c>
      <c r="DE18" t="s">
        <v>6</v>
      </c>
      <c r="DF18">
        <f t="shared" si="3"/>
        <v>0</v>
      </c>
      <c r="DG18">
        <f>ROUND(ROUND(AF18*AJ18,0)*CX18,0)</f>
        <v>9966</v>
      </c>
      <c r="DH18">
        <f>Source!I31*SmtRes!Y18</f>
        <v>12.183359999999999</v>
      </c>
      <c r="DI18">
        <f>AB18</f>
        <v>818.3</v>
      </c>
      <c r="DJ18">
        <f>EtalonRes!Z20</f>
        <v>114.93</v>
      </c>
      <c r="DK18" t="e">
        <f>Source!BB31</f>
        <v>#REF!</v>
      </c>
      <c r="DL18" t="s">
        <v>6</v>
      </c>
      <c r="DM18">
        <v>0</v>
      </c>
      <c r="DN18" t="s">
        <v>6</v>
      </c>
      <c r="DO18">
        <v>0</v>
      </c>
      <c r="GQ18">
        <v>-1</v>
      </c>
      <c r="GR18">
        <v>-1</v>
      </c>
    </row>
    <row r="19" spans="1:200" x14ac:dyDescent="0.2">
      <c r="A19">
        <f>ROW(Source!A32)</f>
        <v>32</v>
      </c>
      <c r="B19">
        <v>74942385</v>
      </c>
      <c r="C19">
        <v>74942473</v>
      </c>
      <c r="D19">
        <v>27493207</v>
      </c>
      <c r="E19">
        <v>1</v>
      </c>
      <c r="F19">
        <v>1</v>
      </c>
      <c r="G19">
        <v>1</v>
      </c>
      <c r="H19">
        <v>1</v>
      </c>
      <c r="I19" t="s">
        <v>176</v>
      </c>
      <c r="J19" t="s">
        <v>6</v>
      </c>
      <c r="K19" t="s">
        <v>177</v>
      </c>
      <c r="L19">
        <v>1369</v>
      </c>
      <c r="N19">
        <v>1013</v>
      </c>
      <c r="O19" t="s">
        <v>178</v>
      </c>
      <c r="P19" t="s">
        <v>178</v>
      </c>
      <c r="Q19">
        <v>1</v>
      </c>
      <c r="W19">
        <v>0</v>
      </c>
      <c r="X19">
        <v>-1900352537</v>
      </c>
      <c r="Y19">
        <f t="shared" si="0"/>
        <v>2.99</v>
      </c>
      <c r="AA19">
        <v>0</v>
      </c>
      <c r="AB19">
        <v>0</v>
      </c>
      <c r="AC19">
        <v>0</v>
      </c>
      <c r="AD19">
        <v>7.87</v>
      </c>
      <c r="AE19">
        <v>0</v>
      </c>
      <c r="AF19">
        <v>0</v>
      </c>
      <c r="AG19">
        <v>0</v>
      </c>
      <c r="AH19">
        <v>7.87</v>
      </c>
      <c r="AI19">
        <v>1</v>
      </c>
      <c r="AJ19">
        <v>1</v>
      </c>
      <c r="AK19">
        <v>1</v>
      </c>
      <c r="AL19">
        <v>1</v>
      </c>
      <c r="AM19">
        <v>-2</v>
      </c>
      <c r="AN19">
        <v>0</v>
      </c>
      <c r="AO19">
        <v>1</v>
      </c>
      <c r="AP19">
        <v>1</v>
      </c>
      <c r="AQ19">
        <v>0</v>
      </c>
      <c r="AR19">
        <v>0</v>
      </c>
      <c r="AS19" t="s">
        <v>6</v>
      </c>
      <c r="AT19">
        <v>2.99</v>
      </c>
      <c r="AU19" t="s">
        <v>6</v>
      </c>
      <c r="AV19">
        <v>1</v>
      </c>
      <c r="AW19">
        <v>2</v>
      </c>
      <c r="AX19">
        <v>74942478</v>
      </c>
      <c r="AY19">
        <v>1</v>
      </c>
      <c r="AZ19">
        <v>0</v>
      </c>
      <c r="BA19">
        <v>21</v>
      </c>
      <c r="BB19">
        <v>0</v>
      </c>
      <c r="BC19">
        <v>0</v>
      </c>
      <c r="BD19">
        <v>0</v>
      </c>
      <c r="BE19">
        <v>0</v>
      </c>
      <c r="BF19">
        <v>0</v>
      </c>
      <c r="BG19">
        <v>0</v>
      </c>
      <c r="BH19">
        <v>0</v>
      </c>
      <c r="BI19">
        <v>0</v>
      </c>
      <c r="BJ19">
        <v>0</v>
      </c>
      <c r="BK19">
        <v>0</v>
      </c>
      <c r="BL19">
        <v>0</v>
      </c>
      <c r="BM19">
        <v>0</v>
      </c>
      <c r="BN19">
        <v>0</v>
      </c>
      <c r="BO19">
        <v>0</v>
      </c>
      <c r="BP19">
        <v>0</v>
      </c>
      <c r="BQ19">
        <v>0</v>
      </c>
      <c r="BR19">
        <v>0</v>
      </c>
      <c r="BS19">
        <v>0</v>
      </c>
      <c r="BT19">
        <v>0</v>
      </c>
      <c r="BU19">
        <v>0</v>
      </c>
      <c r="BV19">
        <v>0</v>
      </c>
      <c r="BW19">
        <v>0</v>
      </c>
      <c r="CU19">
        <f>ROUND(AT19*Source!I32*AH19*AL19,0)</f>
        <v>9</v>
      </c>
      <c r="CV19">
        <f>ROUND(Y19*Source!I32,9)</f>
        <v>1.17208</v>
      </c>
      <c r="CW19">
        <v>0</v>
      </c>
      <c r="CX19">
        <f>ROUND(Y19*Source!I32,9)</f>
        <v>1.17208</v>
      </c>
      <c r="CY19">
        <f>AD19</f>
        <v>7.87</v>
      </c>
      <c r="CZ19">
        <f>AH19</f>
        <v>7.87</v>
      </c>
      <c r="DA19">
        <f>AL19</f>
        <v>1</v>
      </c>
      <c r="DB19">
        <f t="shared" si="1"/>
        <v>23.53</v>
      </c>
      <c r="DC19">
        <f t="shared" si="2"/>
        <v>0</v>
      </c>
      <c r="DD19" t="s">
        <v>6</v>
      </c>
      <c r="DE19" t="s">
        <v>6</v>
      </c>
      <c r="DF19">
        <f t="shared" si="3"/>
        <v>0</v>
      </c>
      <c r="DG19">
        <f t="shared" ref="DG19:DG24" si="5">ROUND(ROUND(AF19,0)*CX19,0)</f>
        <v>0</v>
      </c>
      <c r="DH19">
        <f>Source!I32*SmtRes!Y19</f>
        <v>1.1720800000000002</v>
      </c>
      <c r="DI19">
        <f>AD19</f>
        <v>7.87</v>
      </c>
      <c r="DJ19">
        <f>EtalonRes!AB21</f>
        <v>7.87</v>
      </c>
      <c r="DK19">
        <f>Source!BA32</f>
        <v>1</v>
      </c>
      <c r="DL19" t="s">
        <v>6</v>
      </c>
      <c r="DM19">
        <v>0</v>
      </c>
      <c r="DN19" t="s">
        <v>6</v>
      </c>
      <c r="DO19">
        <v>0</v>
      </c>
      <c r="GQ19">
        <v>-1</v>
      </c>
      <c r="GR19">
        <v>-1</v>
      </c>
    </row>
    <row r="20" spans="1:200" x14ac:dyDescent="0.2">
      <c r="A20">
        <f>ROW(Source!A32)</f>
        <v>32</v>
      </c>
      <c r="B20">
        <v>74942385</v>
      </c>
      <c r="C20">
        <v>74942473</v>
      </c>
      <c r="D20">
        <v>121548</v>
      </c>
      <c r="E20">
        <v>1</v>
      </c>
      <c r="F20">
        <v>1</v>
      </c>
      <c r="G20">
        <v>1</v>
      </c>
      <c r="H20">
        <v>1</v>
      </c>
      <c r="I20" t="s">
        <v>23</v>
      </c>
      <c r="J20" t="s">
        <v>6</v>
      </c>
      <c r="K20" t="s">
        <v>170</v>
      </c>
      <c r="L20">
        <v>608254</v>
      </c>
      <c r="N20">
        <v>1013</v>
      </c>
      <c r="O20" t="s">
        <v>171</v>
      </c>
      <c r="P20" t="s">
        <v>171</v>
      </c>
      <c r="Q20">
        <v>1</v>
      </c>
      <c r="W20">
        <v>0</v>
      </c>
      <c r="X20">
        <v>-185737400</v>
      </c>
      <c r="Y20">
        <f t="shared" si="0"/>
        <v>3.26</v>
      </c>
      <c r="AA20">
        <v>0</v>
      </c>
      <c r="AB20">
        <v>0</v>
      </c>
      <c r="AC20">
        <v>0</v>
      </c>
      <c r="AD20">
        <v>0</v>
      </c>
      <c r="AE20">
        <v>0</v>
      </c>
      <c r="AF20">
        <v>0</v>
      </c>
      <c r="AG20">
        <v>0</v>
      </c>
      <c r="AH20">
        <v>0</v>
      </c>
      <c r="AI20">
        <v>1</v>
      </c>
      <c r="AJ20">
        <v>1</v>
      </c>
      <c r="AK20">
        <v>1</v>
      </c>
      <c r="AL20">
        <v>1</v>
      </c>
      <c r="AM20">
        <v>-2</v>
      </c>
      <c r="AN20">
        <v>0</v>
      </c>
      <c r="AO20">
        <v>1</v>
      </c>
      <c r="AP20">
        <v>1</v>
      </c>
      <c r="AQ20">
        <v>0</v>
      </c>
      <c r="AR20">
        <v>0</v>
      </c>
      <c r="AS20" t="s">
        <v>6</v>
      </c>
      <c r="AT20">
        <v>3.26</v>
      </c>
      <c r="AU20" t="s">
        <v>6</v>
      </c>
      <c r="AV20">
        <v>2</v>
      </c>
      <c r="AW20">
        <v>2</v>
      </c>
      <c r="AX20">
        <v>74942479</v>
      </c>
      <c r="AY20">
        <v>1</v>
      </c>
      <c r="AZ20">
        <v>0</v>
      </c>
      <c r="BA20">
        <v>22</v>
      </c>
      <c r="BB20">
        <v>0</v>
      </c>
      <c r="BC20">
        <v>0</v>
      </c>
      <c r="BD20">
        <v>0</v>
      </c>
      <c r="BE20">
        <v>0</v>
      </c>
      <c r="BF20">
        <v>0</v>
      </c>
      <c r="BG20">
        <v>0</v>
      </c>
      <c r="BH20">
        <v>0</v>
      </c>
      <c r="BI20">
        <v>0</v>
      </c>
      <c r="BJ20">
        <v>0</v>
      </c>
      <c r="BK20">
        <v>0</v>
      </c>
      <c r="BL20">
        <v>0</v>
      </c>
      <c r="BM20">
        <v>0</v>
      </c>
      <c r="BN20">
        <v>0</v>
      </c>
      <c r="BO20">
        <v>0</v>
      </c>
      <c r="BP20">
        <v>0</v>
      </c>
      <c r="BQ20">
        <v>0</v>
      </c>
      <c r="BR20">
        <v>0</v>
      </c>
      <c r="BS20">
        <v>0</v>
      </c>
      <c r="BT20">
        <v>0</v>
      </c>
      <c r="BU20">
        <v>0</v>
      </c>
      <c r="BV20">
        <v>0</v>
      </c>
      <c r="BW20">
        <v>0</v>
      </c>
      <c r="CV20">
        <v>0</v>
      </c>
      <c r="CW20">
        <v>0</v>
      </c>
      <c r="CX20">
        <f>ROUND(Y20*Source!I32,9)</f>
        <v>1.2779199999999999</v>
      </c>
      <c r="CY20">
        <f>AD20</f>
        <v>0</v>
      </c>
      <c r="CZ20">
        <f>AH20</f>
        <v>0</v>
      </c>
      <c r="DA20">
        <f>AL20</f>
        <v>1</v>
      </c>
      <c r="DB20">
        <f t="shared" si="1"/>
        <v>0</v>
      </c>
      <c r="DC20">
        <f t="shared" si="2"/>
        <v>0</v>
      </c>
      <c r="DD20" t="s">
        <v>6</v>
      </c>
      <c r="DE20" t="s">
        <v>6</v>
      </c>
      <c r="DF20">
        <f t="shared" si="3"/>
        <v>0</v>
      </c>
      <c r="DG20">
        <f t="shared" si="5"/>
        <v>0</v>
      </c>
      <c r="DH20">
        <f>Source!I32*SmtRes!Y20</f>
        <v>1.2779199999999999</v>
      </c>
      <c r="DI20">
        <f>AD20</f>
        <v>0</v>
      </c>
      <c r="DJ20">
        <f>EtalonRes!AB22</f>
        <v>0</v>
      </c>
      <c r="DK20">
        <f>Source!BA32</f>
        <v>1</v>
      </c>
      <c r="DL20" t="s">
        <v>6</v>
      </c>
      <c r="DM20">
        <v>0</v>
      </c>
      <c r="DN20" t="s">
        <v>6</v>
      </c>
      <c r="DO20">
        <v>0</v>
      </c>
      <c r="GQ20">
        <v>-1</v>
      </c>
      <c r="GR20">
        <v>-1</v>
      </c>
    </row>
    <row r="21" spans="1:200" x14ac:dyDescent="0.2">
      <c r="A21">
        <f>ROW(Source!A32)</f>
        <v>32</v>
      </c>
      <c r="B21">
        <v>74942385</v>
      </c>
      <c r="C21">
        <v>74942473</v>
      </c>
      <c r="D21">
        <v>27439851</v>
      </c>
      <c r="E21">
        <v>1</v>
      </c>
      <c r="F21">
        <v>1</v>
      </c>
      <c r="G21">
        <v>1</v>
      </c>
      <c r="H21">
        <v>2</v>
      </c>
      <c r="I21" t="s">
        <v>182</v>
      </c>
      <c r="J21" t="s">
        <v>183</v>
      </c>
      <c r="K21" t="s">
        <v>184</v>
      </c>
      <c r="L21">
        <v>1368</v>
      </c>
      <c r="N21">
        <v>1011</v>
      </c>
      <c r="O21" t="s">
        <v>175</v>
      </c>
      <c r="P21" t="s">
        <v>175</v>
      </c>
      <c r="Q21">
        <v>1</v>
      </c>
      <c r="W21">
        <v>0</v>
      </c>
      <c r="X21">
        <v>82665938</v>
      </c>
      <c r="Y21">
        <f t="shared" si="0"/>
        <v>3.26</v>
      </c>
      <c r="AA21">
        <v>0</v>
      </c>
      <c r="AB21">
        <v>88.79</v>
      </c>
      <c r="AC21">
        <v>13.61</v>
      </c>
      <c r="AD21">
        <v>0</v>
      </c>
      <c r="AE21">
        <v>0</v>
      </c>
      <c r="AF21">
        <v>88.79</v>
      </c>
      <c r="AG21">
        <v>13.61</v>
      </c>
      <c r="AH21">
        <v>0</v>
      </c>
      <c r="AI21">
        <v>1</v>
      </c>
      <c r="AJ21">
        <v>1</v>
      </c>
      <c r="AK21">
        <v>1</v>
      </c>
      <c r="AL21">
        <v>1</v>
      </c>
      <c r="AM21">
        <v>-2</v>
      </c>
      <c r="AN21">
        <v>0</v>
      </c>
      <c r="AO21">
        <v>1</v>
      </c>
      <c r="AP21">
        <v>1</v>
      </c>
      <c r="AQ21">
        <v>0</v>
      </c>
      <c r="AR21">
        <v>0</v>
      </c>
      <c r="AS21" t="s">
        <v>6</v>
      </c>
      <c r="AT21">
        <v>3.26</v>
      </c>
      <c r="AU21" t="s">
        <v>6</v>
      </c>
      <c r="AV21">
        <v>0</v>
      </c>
      <c r="AW21">
        <v>2</v>
      </c>
      <c r="AX21">
        <v>74942480</v>
      </c>
      <c r="AY21">
        <v>1</v>
      </c>
      <c r="AZ21">
        <v>0</v>
      </c>
      <c r="BA21">
        <v>23</v>
      </c>
      <c r="BB21">
        <v>0</v>
      </c>
      <c r="BC21">
        <v>0</v>
      </c>
      <c r="BD21">
        <v>0</v>
      </c>
      <c r="BE21">
        <v>0</v>
      </c>
      <c r="BF21">
        <v>0</v>
      </c>
      <c r="BG21">
        <v>0</v>
      </c>
      <c r="BH21">
        <v>0</v>
      </c>
      <c r="BI21">
        <v>0</v>
      </c>
      <c r="BJ21">
        <v>0</v>
      </c>
      <c r="BK21">
        <v>0</v>
      </c>
      <c r="BL21">
        <v>0</v>
      </c>
      <c r="BM21">
        <v>0</v>
      </c>
      <c r="BN21">
        <v>0</v>
      </c>
      <c r="BO21">
        <v>0</v>
      </c>
      <c r="BP21">
        <v>0</v>
      </c>
      <c r="BQ21">
        <v>0</v>
      </c>
      <c r="BR21">
        <v>0</v>
      </c>
      <c r="BS21">
        <v>0</v>
      </c>
      <c r="BT21">
        <v>0</v>
      </c>
      <c r="BU21">
        <v>0</v>
      </c>
      <c r="BV21">
        <v>0</v>
      </c>
      <c r="BW21">
        <v>0</v>
      </c>
      <c r="CV21">
        <v>0</v>
      </c>
      <c r="CW21">
        <f>ROUND(Y21*Source!I32*DO21,9)</f>
        <v>0</v>
      </c>
      <c r="CX21">
        <f>ROUND(Y21*Source!I32,9)</f>
        <v>1.2779199999999999</v>
      </c>
      <c r="CY21">
        <f>AB21</f>
        <v>88.79</v>
      </c>
      <c r="CZ21">
        <f>AF21</f>
        <v>88.79</v>
      </c>
      <c r="DA21">
        <f>AJ21</f>
        <v>1</v>
      </c>
      <c r="DB21">
        <f t="shared" si="1"/>
        <v>289.45999999999998</v>
      </c>
      <c r="DC21">
        <f t="shared" si="2"/>
        <v>44.37</v>
      </c>
      <c r="DD21" t="s">
        <v>6</v>
      </c>
      <c r="DE21" t="s">
        <v>6</v>
      </c>
      <c r="DF21">
        <f t="shared" si="3"/>
        <v>0</v>
      </c>
      <c r="DG21">
        <f t="shared" si="5"/>
        <v>114</v>
      </c>
      <c r="DH21">
        <f>Source!I32*SmtRes!Y21</f>
        <v>1.2779199999999999</v>
      </c>
      <c r="DI21">
        <f>AB21</f>
        <v>88.79</v>
      </c>
      <c r="DJ21">
        <f>EtalonRes!Z23</f>
        <v>88.79</v>
      </c>
      <c r="DK21">
        <f>Source!BB32</f>
        <v>1</v>
      </c>
      <c r="DL21" t="s">
        <v>6</v>
      </c>
      <c r="DM21">
        <v>0</v>
      </c>
      <c r="DN21" t="s">
        <v>6</v>
      </c>
      <c r="DO21">
        <v>0</v>
      </c>
      <c r="GQ21">
        <v>-1</v>
      </c>
      <c r="GR21">
        <v>-1</v>
      </c>
    </row>
    <row r="22" spans="1:200" x14ac:dyDescent="0.2">
      <c r="A22">
        <f>ROW(Source!A32)</f>
        <v>32</v>
      </c>
      <c r="B22">
        <v>74942385</v>
      </c>
      <c r="C22">
        <v>74942473</v>
      </c>
      <c r="D22">
        <v>27441334</v>
      </c>
      <c r="E22">
        <v>1</v>
      </c>
      <c r="F22">
        <v>1</v>
      </c>
      <c r="G22">
        <v>1</v>
      </c>
      <c r="H22">
        <v>2</v>
      </c>
      <c r="I22" t="s">
        <v>188</v>
      </c>
      <c r="J22" t="s">
        <v>189</v>
      </c>
      <c r="K22" t="s">
        <v>190</v>
      </c>
      <c r="L22">
        <v>1368</v>
      </c>
      <c r="N22">
        <v>1011</v>
      </c>
      <c r="O22" t="s">
        <v>175</v>
      </c>
      <c r="P22" t="s">
        <v>175</v>
      </c>
      <c r="Q22">
        <v>1</v>
      </c>
      <c r="W22">
        <v>0</v>
      </c>
      <c r="X22">
        <v>-1565846336</v>
      </c>
      <c r="Y22">
        <f t="shared" si="0"/>
        <v>7.0000000000000007E-2</v>
      </c>
      <c r="AA22">
        <v>0</v>
      </c>
      <c r="AB22">
        <v>115.67</v>
      </c>
      <c r="AC22">
        <v>11.69</v>
      </c>
      <c r="AD22">
        <v>0</v>
      </c>
      <c r="AE22">
        <v>0</v>
      </c>
      <c r="AF22">
        <v>115.67</v>
      </c>
      <c r="AG22">
        <v>11.69</v>
      </c>
      <c r="AH22">
        <v>0</v>
      </c>
      <c r="AI22">
        <v>1</v>
      </c>
      <c r="AJ22">
        <v>1</v>
      </c>
      <c r="AK22">
        <v>1</v>
      </c>
      <c r="AL22">
        <v>1</v>
      </c>
      <c r="AM22">
        <v>-2</v>
      </c>
      <c r="AN22">
        <v>0</v>
      </c>
      <c r="AO22">
        <v>1</v>
      </c>
      <c r="AP22">
        <v>1</v>
      </c>
      <c r="AQ22">
        <v>0</v>
      </c>
      <c r="AR22">
        <v>0</v>
      </c>
      <c r="AS22" t="s">
        <v>6</v>
      </c>
      <c r="AT22">
        <v>7.0000000000000007E-2</v>
      </c>
      <c r="AU22" t="s">
        <v>6</v>
      </c>
      <c r="AV22">
        <v>0</v>
      </c>
      <c r="AW22">
        <v>2</v>
      </c>
      <c r="AX22">
        <v>74942481</v>
      </c>
      <c r="AY22">
        <v>1</v>
      </c>
      <c r="AZ22">
        <v>0</v>
      </c>
      <c r="BA22">
        <v>24</v>
      </c>
      <c r="BB22">
        <v>0</v>
      </c>
      <c r="BC22">
        <v>0</v>
      </c>
      <c r="BD22">
        <v>0</v>
      </c>
      <c r="BE22">
        <v>0</v>
      </c>
      <c r="BF22">
        <v>0</v>
      </c>
      <c r="BG22">
        <v>0</v>
      </c>
      <c r="BH22">
        <v>0</v>
      </c>
      <c r="BI22">
        <v>0</v>
      </c>
      <c r="BJ22">
        <v>0</v>
      </c>
      <c r="BK22">
        <v>0</v>
      </c>
      <c r="BL22">
        <v>0</v>
      </c>
      <c r="BM22">
        <v>0</v>
      </c>
      <c r="BN22">
        <v>0</v>
      </c>
      <c r="BO22">
        <v>0</v>
      </c>
      <c r="BP22">
        <v>0</v>
      </c>
      <c r="BQ22">
        <v>0</v>
      </c>
      <c r="BR22">
        <v>0</v>
      </c>
      <c r="BS22">
        <v>0</v>
      </c>
      <c r="BT22">
        <v>0</v>
      </c>
      <c r="BU22">
        <v>0</v>
      </c>
      <c r="BV22">
        <v>0</v>
      </c>
      <c r="BW22">
        <v>0</v>
      </c>
      <c r="CV22">
        <v>0</v>
      </c>
      <c r="CW22">
        <f>ROUND(Y22*Source!I32*DO22,9)</f>
        <v>0</v>
      </c>
      <c r="CX22">
        <f>ROUND(Y22*Source!I32,9)</f>
        <v>2.7439999999999999E-2</v>
      </c>
      <c r="CY22">
        <f>AB22</f>
        <v>115.67</v>
      </c>
      <c r="CZ22">
        <f>AF22</f>
        <v>115.67</v>
      </c>
      <c r="DA22">
        <f>AJ22</f>
        <v>1</v>
      </c>
      <c r="DB22">
        <f t="shared" si="1"/>
        <v>8.1</v>
      </c>
      <c r="DC22">
        <f t="shared" si="2"/>
        <v>0.82</v>
      </c>
      <c r="DD22" t="s">
        <v>6</v>
      </c>
      <c r="DE22" t="s">
        <v>6</v>
      </c>
      <c r="DF22">
        <f t="shared" si="3"/>
        <v>0</v>
      </c>
      <c r="DG22">
        <f t="shared" si="5"/>
        <v>3</v>
      </c>
      <c r="DH22">
        <f>Source!I32*SmtRes!Y22</f>
        <v>2.7440000000000003E-2</v>
      </c>
      <c r="DI22">
        <f>AB22</f>
        <v>115.67</v>
      </c>
      <c r="DJ22">
        <f>EtalonRes!Z24</f>
        <v>115.67</v>
      </c>
      <c r="DK22">
        <f>Source!BB32</f>
        <v>1</v>
      </c>
      <c r="DL22" t="s">
        <v>6</v>
      </c>
      <c r="DM22">
        <v>0</v>
      </c>
      <c r="DN22" t="s">
        <v>6</v>
      </c>
      <c r="DO22">
        <v>0</v>
      </c>
      <c r="GQ22">
        <v>-1</v>
      </c>
      <c r="GR22">
        <v>-1</v>
      </c>
    </row>
    <row r="23" spans="1:200" x14ac:dyDescent="0.2">
      <c r="A23">
        <f>ROW(Source!A33)</f>
        <v>33</v>
      </c>
      <c r="B23">
        <v>74942386</v>
      </c>
      <c r="C23">
        <v>74942473</v>
      </c>
      <c r="D23">
        <v>27493207</v>
      </c>
      <c r="E23">
        <v>1</v>
      </c>
      <c r="F23">
        <v>1</v>
      </c>
      <c r="G23">
        <v>1</v>
      </c>
      <c r="H23">
        <v>1</v>
      </c>
      <c r="I23" t="s">
        <v>176</v>
      </c>
      <c r="J23" t="s">
        <v>6</v>
      </c>
      <c r="K23" t="s">
        <v>177</v>
      </c>
      <c r="L23">
        <v>1369</v>
      </c>
      <c r="N23">
        <v>1013</v>
      </c>
      <c r="O23" t="s">
        <v>178</v>
      </c>
      <c r="P23" t="s">
        <v>178</v>
      </c>
      <c r="Q23">
        <v>1</v>
      </c>
      <c r="W23">
        <v>0</v>
      </c>
      <c r="X23">
        <v>-1900352537</v>
      </c>
      <c r="Y23">
        <f t="shared" si="0"/>
        <v>2.99</v>
      </c>
      <c r="AA23">
        <v>0</v>
      </c>
      <c r="AB23">
        <v>0</v>
      </c>
      <c r="AC23">
        <v>0</v>
      </c>
      <c r="AD23">
        <v>299.06</v>
      </c>
      <c r="AE23">
        <v>0</v>
      </c>
      <c r="AF23">
        <v>0</v>
      </c>
      <c r="AG23">
        <v>0</v>
      </c>
      <c r="AH23">
        <v>7.87</v>
      </c>
      <c r="AI23">
        <v>1</v>
      </c>
      <c r="AJ23">
        <v>1</v>
      </c>
      <c r="AK23">
        <v>1</v>
      </c>
      <c r="AL23">
        <v>38</v>
      </c>
      <c r="AM23">
        <v>5</v>
      </c>
      <c r="AN23">
        <v>0</v>
      </c>
      <c r="AO23">
        <v>1</v>
      </c>
      <c r="AP23">
        <v>1</v>
      </c>
      <c r="AQ23">
        <v>0</v>
      </c>
      <c r="AR23">
        <v>0</v>
      </c>
      <c r="AS23" t="s">
        <v>6</v>
      </c>
      <c r="AT23">
        <v>2.99</v>
      </c>
      <c r="AU23" t="s">
        <v>6</v>
      </c>
      <c r="AV23">
        <v>1</v>
      </c>
      <c r="AW23">
        <v>2</v>
      </c>
      <c r="AX23">
        <v>74942478</v>
      </c>
      <c r="AY23">
        <v>1</v>
      </c>
      <c r="AZ23">
        <v>0</v>
      </c>
      <c r="BA23">
        <v>26</v>
      </c>
      <c r="BB23">
        <v>0</v>
      </c>
      <c r="BC23">
        <v>0</v>
      </c>
      <c r="BD23">
        <v>0</v>
      </c>
      <c r="BE23">
        <v>0</v>
      </c>
      <c r="BF23">
        <v>0</v>
      </c>
      <c r="BG23">
        <v>0</v>
      </c>
      <c r="BH23">
        <v>0</v>
      </c>
      <c r="BI23">
        <v>0</v>
      </c>
      <c r="BJ23">
        <v>0</v>
      </c>
      <c r="BK23">
        <v>0</v>
      </c>
      <c r="BL23">
        <v>0</v>
      </c>
      <c r="BM23">
        <v>0</v>
      </c>
      <c r="BN23">
        <v>0</v>
      </c>
      <c r="BO23">
        <v>0</v>
      </c>
      <c r="BP23">
        <v>0</v>
      </c>
      <c r="BQ23">
        <v>0</v>
      </c>
      <c r="BR23">
        <v>0</v>
      </c>
      <c r="BS23">
        <v>0</v>
      </c>
      <c r="BT23">
        <v>0</v>
      </c>
      <c r="BU23">
        <v>0</v>
      </c>
      <c r="BV23">
        <v>0</v>
      </c>
      <c r="BW23">
        <v>0</v>
      </c>
      <c r="CU23">
        <f>ROUND(AT23*Source!I33*AH23*AL23,0)</f>
        <v>351</v>
      </c>
      <c r="CV23">
        <f>ROUND(Y23*Source!I33,9)</f>
        <v>1.17208</v>
      </c>
      <c r="CW23">
        <v>0</v>
      </c>
      <c r="CX23">
        <f>ROUND(Y23*Source!I33,9)</f>
        <v>1.17208</v>
      </c>
      <c r="CY23">
        <f>AD23</f>
        <v>299.06</v>
      </c>
      <c r="CZ23">
        <f>AH23</f>
        <v>7.87</v>
      </c>
      <c r="DA23">
        <f>AL23</f>
        <v>38</v>
      </c>
      <c r="DB23">
        <f t="shared" si="1"/>
        <v>23.53</v>
      </c>
      <c r="DC23">
        <f t="shared" si="2"/>
        <v>0</v>
      </c>
      <c r="DD23" t="s">
        <v>6</v>
      </c>
      <c r="DE23" t="s">
        <v>6</v>
      </c>
      <c r="DF23">
        <f t="shared" si="3"/>
        <v>0</v>
      </c>
      <c r="DG23">
        <f t="shared" si="5"/>
        <v>0</v>
      </c>
      <c r="DH23">
        <f>Source!I33*SmtRes!Y23</f>
        <v>1.1720800000000002</v>
      </c>
      <c r="DI23">
        <f>AD23</f>
        <v>299.06</v>
      </c>
      <c r="DJ23">
        <f>EtalonRes!AB26</f>
        <v>7.87</v>
      </c>
      <c r="DK23" t="e">
        <f>Source!BA33</f>
        <v>#REF!</v>
      </c>
      <c r="DL23" t="s">
        <v>6</v>
      </c>
      <c r="DM23">
        <v>0</v>
      </c>
      <c r="DN23" t="s">
        <v>6</v>
      </c>
      <c r="DO23">
        <v>0</v>
      </c>
      <c r="GQ23">
        <v>-1</v>
      </c>
      <c r="GR23">
        <v>-1</v>
      </c>
    </row>
    <row r="24" spans="1:200" x14ac:dyDescent="0.2">
      <c r="A24">
        <f>ROW(Source!A33)</f>
        <v>33</v>
      </c>
      <c r="B24">
        <v>74942386</v>
      </c>
      <c r="C24">
        <v>74942473</v>
      </c>
      <c r="D24">
        <v>121548</v>
      </c>
      <c r="E24">
        <v>1</v>
      </c>
      <c r="F24">
        <v>1</v>
      </c>
      <c r="G24">
        <v>1</v>
      </c>
      <c r="H24">
        <v>1</v>
      </c>
      <c r="I24" t="s">
        <v>23</v>
      </c>
      <c r="J24" t="s">
        <v>6</v>
      </c>
      <c r="K24" t="s">
        <v>170</v>
      </c>
      <c r="L24">
        <v>608254</v>
      </c>
      <c r="N24">
        <v>1013</v>
      </c>
      <c r="O24" t="s">
        <v>171</v>
      </c>
      <c r="P24" t="s">
        <v>171</v>
      </c>
      <c r="Q24">
        <v>1</v>
      </c>
      <c r="W24">
        <v>0</v>
      </c>
      <c r="X24">
        <v>-185737400</v>
      </c>
      <c r="Y24">
        <f t="shared" si="0"/>
        <v>3.26</v>
      </c>
      <c r="AA24">
        <v>0</v>
      </c>
      <c r="AB24">
        <v>0</v>
      </c>
      <c r="AC24">
        <v>0</v>
      </c>
      <c r="AD24">
        <v>0</v>
      </c>
      <c r="AE24">
        <v>0</v>
      </c>
      <c r="AF24">
        <v>0</v>
      </c>
      <c r="AG24">
        <v>0</v>
      </c>
      <c r="AH24">
        <v>0</v>
      </c>
      <c r="AI24">
        <v>1</v>
      </c>
      <c r="AJ24">
        <v>1</v>
      </c>
      <c r="AK24">
        <v>19.8</v>
      </c>
      <c r="AL24">
        <v>1</v>
      </c>
      <c r="AM24">
        <v>5</v>
      </c>
      <c r="AN24">
        <v>0</v>
      </c>
      <c r="AO24">
        <v>1</v>
      </c>
      <c r="AP24">
        <v>1</v>
      </c>
      <c r="AQ24">
        <v>0</v>
      </c>
      <c r="AR24">
        <v>0</v>
      </c>
      <c r="AS24" t="s">
        <v>6</v>
      </c>
      <c r="AT24">
        <v>3.26</v>
      </c>
      <c r="AU24" t="s">
        <v>6</v>
      </c>
      <c r="AV24">
        <v>2</v>
      </c>
      <c r="AW24">
        <v>2</v>
      </c>
      <c r="AX24">
        <v>74942479</v>
      </c>
      <c r="AY24">
        <v>1</v>
      </c>
      <c r="AZ24">
        <v>0</v>
      </c>
      <c r="BA24">
        <v>27</v>
      </c>
      <c r="BB24">
        <v>0</v>
      </c>
      <c r="BC24">
        <v>0</v>
      </c>
      <c r="BD24">
        <v>0</v>
      </c>
      <c r="BE24">
        <v>0</v>
      </c>
      <c r="BF24">
        <v>0</v>
      </c>
      <c r="BG24">
        <v>0</v>
      </c>
      <c r="BH24">
        <v>0</v>
      </c>
      <c r="BI24">
        <v>0</v>
      </c>
      <c r="BJ24">
        <v>0</v>
      </c>
      <c r="BK24">
        <v>0</v>
      </c>
      <c r="BL24">
        <v>0</v>
      </c>
      <c r="BM24">
        <v>0</v>
      </c>
      <c r="BN24">
        <v>0</v>
      </c>
      <c r="BO24">
        <v>0</v>
      </c>
      <c r="BP24">
        <v>0</v>
      </c>
      <c r="BQ24">
        <v>0</v>
      </c>
      <c r="BR24">
        <v>0</v>
      </c>
      <c r="BS24">
        <v>0</v>
      </c>
      <c r="BT24">
        <v>0</v>
      </c>
      <c r="BU24">
        <v>0</v>
      </c>
      <c r="BV24">
        <v>0</v>
      </c>
      <c r="BW24">
        <v>0</v>
      </c>
      <c r="CV24">
        <v>0</v>
      </c>
      <c r="CW24">
        <v>0</v>
      </c>
      <c r="CX24">
        <f>ROUND(Y24*Source!I33,9)</f>
        <v>1.2779199999999999</v>
      </c>
      <c r="CY24">
        <f>AD24</f>
        <v>0</v>
      </c>
      <c r="CZ24">
        <f>AH24</f>
        <v>0</v>
      </c>
      <c r="DA24">
        <f>AL24</f>
        <v>1</v>
      </c>
      <c r="DB24">
        <f t="shared" si="1"/>
        <v>0</v>
      </c>
      <c r="DC24">
        <f t="shared" si="2"/>
        <v>0</v>
      </c>
      <c r="DD24" t="s">
        <v>6</v>
      </c>
      <c r="DE24" t="s">
        <v>6</v>
      </c>
      <c r="DF24">
        <f t="shared" si="3"/>
        <v>0</v>
      </c>
      <c r="DG24">
        <f t="shared" si="5"/>
        <v>0</v>
      </c>
      <c r="DH24">
        <f>Source!I33*SmtRes!Y24</f>
        <v>1.2779199999999999</v>
      </c>
      <c r="DI24">
        <f>AD24</f>
        <v>0</v>
      </c>
      <c r="DJ24">
        <f>EtalonRes!AB27</f>
        <v>0</v>
      </c>
      <c r="DK24" t="e">
        <f>Source!BA33</f>
        <v>#REF!</v>
      </c>
      <c r="DL24" t="s">
        <v>6</v>
      </c>
      <c r="DM24">
        <v>0</v>
      </c>
      <c r="DN24" t="s">
        <v>6</v>
      </c>
      <c r="DO24">
        <v>0</v>
      </c>
      <c r="GQ24">
        <v>-1</v>
      </c>
      <c r="GR24">
        <v>-1</v>
      </c>
    </row>
    <row r="25" spans="1:200" x14ac:dyDescent="0.2">
      <c r="A25">
        <f>ROW(Source!A33)</f>
        <v>33</v>
      </c>
      <c r="B25">
        <v>74942386</v>
      </c>
      <c r="C25">
        <v>74942473</v>
      </c>
      <c r="D25">
        <v>27439851</v>
      </c>
      <c r="E25">
        <v>1</v>
      </c>
      <c r="F25">
        <v>1</v>
      </c>
      <c r="G25">
        <v>1</v>
      </c>
      <c r="H25">
        <v>2</v>
      </c>
      <c r="I25" t="s">
        <v>182</v>
      </c>
      <c r="J25" t="s">
        <v>183</v>
      </c>
      <c r="K25" t="s">
        <v>184</v>
      </c>
      <c r="L25">
        <v>1368</v>
      </c>
      <c r="N25">
        <v>1011</v>
      </c>
      <c r="O25" t="s">
        <v>175</v>
      </c>
      <c r="P25" t="s">
        <v>175</v>
      </c>
      <c r="Q25">
        <v>1</v>
      </c>
      <c r="W25">
        <v>0</v>
      </c>
      <c r="X25">
        <v>82665938</v>
      </c>
      <c r="Y25">
        <f t="shared" si="0"/>
        <v>3.26</v>
      </c>
      <c r="AA25">
        <v>0</v>
      </c>
      <c r="AB25">
        <v>825.75</v>
      </c>
      <c r="AC25">
        <v>269.48</v>
      </c>
      <c r="AD25">
        <v>0</v>
      </c>
      <c r="AE25">
        <v>0</v>
      </c>
      <c r="AF25">
        <v>88.79</v>
      </c>
      <c r="AG25">
        <v>13.61</v>
      </c>
      <c r="AH25">
        <v>0</v>
      </c>
      <c r="AI25">
        <v>1</v>
      </c>
      <c r="AJ25">
        <v>9.3000000000000007</v>
      </c>
      <c r="AK25">
        <v>19.8</v>
      </c>
      <c r="AL25">
        <v>1</v>
      </c>
      <c r="AM25">
        <v>5</v>
      </c>
      <c r="AN25">
        <v>0</v>
      </c>
      <c r="AO25">
        <v>1</v>
      </c>
      <c r="AP25">
        <v>1</v>
      </c>
      <c r="AQ25">
        <v>0</v>
      </c>
      <c r="AR25">
        <v>0</v>
      </c>
      <c r="AS25" t="s">
        <v>6</v>
      </c>
      <c r="AT25">
        <v>3.26</v>
      </c>
      <c r="AU25" t="s">
        <v>6</v>
      </c>
      <c r="AV25">
        <v>0</v>
      </c>
      <c r="AW25">
        <v>2</v>
      </c>
      <c r="AX25">
        <v>74942480</v>
      </c>
      <c r="AY25">
        <v>1</v>
      </c>
      <c r="AZ25">
        <v>0</v>
      </c>
      <c r="BA25">
        <v>28</v>
      </c>
      <c r="BB25">
        <v>0</v>
      </c>
      <c r="BC25">
        <v>0</v>
      </c>
      <c r="BD25">
        <v>0</v>
      </c>
      <c r="BE25">
        <v>0</v>
      </c>
      <c r="BF25">
        <v>0</v>
      </c>
      <c r="BG25">
        <v>0</v>
      </c>
      <c r="BH25">
        <v>0</v>
      </c>
      <c r="BI25">
        <v>0</v>
      </c>
      <c r="BJ25">
        <v>0</v>
      </c>
      <c r="BK25">
        <v>0</v>
      </c>
      <c r="BL25">
        <v>0</v>
      </c>
      <c r="BM25">
        <v>0</v>
      </c>
      <c r="BN25">
        <v>0</v>
      </c>
      <c r="BO25">
        <v>0</v>
      </c>
      <c r="BP25">
        <v>0</v>
      </c>
      <c r="BQ25">
        <v>0</v>
      </c>
      <c r="BR25">
        <v>0</v>
      </c>
      <c r="BS25">
        <v>0</v>
      </c>
      <c r="BT25">
        <v>0</v>
      </c>
      <c r="BU25">
        <v>0</v>
      </c>
      <c r="BV25">
        <v>0</v>
      </c>
      <c r="BW25">
        <v>0</v>
      </c>
      <c r="CV25">
        <v>0</v>
      </c>
      <c r="CW25">
        <f>ROUND(Y25*Source!I33*DO25,9)</f>
        <v>0</v>
      </c>
      <c r="CX25">
        <f>ROUND(Y25*Source!I33,9)</f>
        <v>1.2779199999999999</v>
      </c>
      <c r="CY25">
        <f>AB25</f>
        <v>825.75</v>
      </c>
      <c r="CZ25">
        <f>AF25</f>
        <v>88.79</v>
      </c>
      <c r="DA25">
        <f>AJ25</f>
        <v>9.3000000000000007</v>
      </c>
      <c r="DB25">
        <f t="shared" si="1"/>
        <v>289.45999999999998</v>
      </c>
      <c r="DC25">
        <f t="shared" si="2"/>
        <v>44.37</v>
      </c>
      <c r="DD25" t="s">
        <v>6</v>
      </c>
      <c r="DE25" t="s">
        <v>6</v>
      </c>
      <c r="DF25">
        <f t="shared" si="3"/>
        <v>0</v>
      </c>
      <c r="DG25">
        <f>ROUND(ROUND(AF25*AJ25,0)*CX25,0)</f>
        <v>1056</v>
      </c>
      <c r="DH25">
        <f>Source!I33*SmtRes!Y25</f>
        <v>1.2779199999999999</v>
      </c>
      <c r="DI25">
        <f>AB25</f>
        <v>825.75</v>
      </c>
      <c r="DJ25">
        <f>EtalonRes!Z28</f>
        <v>88.79</v>
      </c>
      <c r="DK25" t="e">
        <f>Source!BB33</f>
        <v>#REF!</v>
      </c>
      <c r="DL25" t="s">
        <v>6</v>
      </c>
      <c r="DM25">
        <v>0</v>
      </c>
      <c r="DN25" t="s">
        <v>6</v>
      </c>
      <c r="DO25">
        <v>0</v>
      </c>
      <c r="GQ25">
        <v>-1</v>
      </c>
      <c r="GR25">
        <v>-1</v>
      </c>
    </row>
    <row r="26" spans="1:200" x14ac:dyDescent="0.2">
      <c r="A26">
        <f>ROW(Source!A33)</f>
        <v>33</v>
      </c>
      <c r="B26">
        <v>74942386</v>
      </c>
      <c r="C26">
        <v>74942473</v>
      </c>
      <c r="D26">
        <v>27441334</v>
      </c>
      <c r="E26">
        <v>1</v>
      </c>
      <c r="F26">
        <v>1</v>
      </c>
      <c r="G26">
        <v>1</v>
      </c>
      <c r="H26">
        <v>2</v>
      </c>
      <c r="I26" t="s">
        <v>188</v>
      </c>
      <c r="J26" t="s">
        <v>189</v>
      </c>
      <c r="K26" t="s">
        <v>190</v>
      </c>
      <c r="L26">
        <v>1368</v>
      </c>
      <c r="N26">
        <v>1011</v>
      </c>
      <c r="O26" t="s">
        <v>175</v>
      </c>
      <c r="P26" t="s">
        <v>175</v>
      </c>
      <c r="Q26">
        <v>1</v>
      </c>
      <c r="W26">
        <v>0</v>
      </c>
      <c r="X26">
        <v>-1565846336</v>
      </c>
      <c r="Y26">
        <f t="shared" si="0"/>
        <v>7.0000000000000007E-2</v>
      </c>
      <c r="AA26">
        <v>0</v>
      </c>
      <c r="AB26">
        <v>1075.73</v>
      </c>
      <c r="AC26">
        <v>231.46</v>
      </c>
      <c r="AD26">
        <v>0</v>
      </c>
      <c r="AE26">
        <v>0</v>
      </c>
      <c r="AF26">
        <v>115.67</v>
      </c>
      <c r="AG26">
        <v>11.69</v>
      </c>
      <c r="AH26">
        <v>0</v>
      </c>
      <c r="AI26">
        <v>1</v>
      </c>
      <c r="AJ26">
        <v>9.3000000000000007</v>
      </c>
      <c r="AK26">
        <v>19.8</v>
      </c>
      <c r="AL26">
        <v>1</v>
      </c>
      <c r="AM26">
        <v>5</v>
      </c>
      <c r="AN26">
        <v>0</v>
      </c>
      <c r="AO26">
        <v>1</v>
      </c>
      <c r="AP26">
        <v>1</v>
      </c>
      <c r="AQ26">
        <v>0</v>
      </c>
      <c r="AR26">
        <v>0</v>
      </c>
      <c r="AS26" t="s">
        <v>6</v>
      </c>
      <c r="AT26">
        <v>7.0000000000000007E-2</v>
      </c>
      <c r="AU26" t="s">
        <v>6</v>
      </c>
      <c r="AV26">
        <v>0</v>
      </c>
      <c r="AW26">
        <v>2</v>
      </c>
      <c r="AX26">
        <v>74942481</v>
      </c>
      <c r="AY26">
        <v>1</v>
      </c>
      <c r="AZ26">
        <v>0</v>
      </c>
      <c r="BA26">
        <v>29</v>
      </c>
      <c r="BB26">
        <v>0</v>
      </c>
      <c r="BC26">
        <v>0</v>
      </c>
      <c r="BD26">
        <v>0</v>
      </c>
      <c r="BE26">
        <v>0</v>
      </c>
      <c r="BF26">
        <v>0</v>
      </c>
      <c r="BG26">
        <v>0</v>
      </c>
      <c r="BH26">
        <v>0</v>
      </c>
      <c r="BI26">
        <v>0</v>
      </c>
      <c r="BJ26">
        <v>0</v>
      </c>
      <c r="BK26">
        <v>0</v>
      </c>
      <c r="BL26">
        <v>0</v>
      </c>
      <c r="BM26">
        <v>0</v>
      </c>
      <c r="BN26">
        <v>0</v>
      </c>
      <c r="BO26">
        <v>0</v>
      </c>
      <c r="BP26">
        <v>0</v>
      </c>
      <c r="BQ26">
        <v>0</v>
      </c>
      <c r="BR26">
        <v>0</v>
      </c>
      <c r="BS26">
        <v>0</v>
      </c>
      <c r="BT26">
        <v>0</v>
      </c>
      <c r="BU26">
        <v>0</v>
      </c>
      <c r="BV26">
        <v>0</v>
      </c>
      <c r="BW26">
        <v>0</v>
      </c>
      <c r="CV26">
        <v>0</v>
      </c>
      <c r="CW26">
        <f>ROUND(Y26*Source!I33*DO26,9)</f>
        <v>0</v>
      </c>
      <c r="CX26">
        <f>ROUND(Y26*Source!I33,9)</f>
        <v>2.7439999999999999E-2</v>
      </c>
      <c r="CY26">
        <f>AB26</f>
        <v>1075.73</v>
      </c>
      <c r="CZ26">
        <f>AF26</f>
        <v>115.67</v>
      </c>
      <c r="DA26">
        <f>AJ26</f>
        <v>9.3000000000000007</v>
      </c>
      <c r="DB26">
        <f t="shared" si="1"/>
        <v>8.1</v>
      </c>
      <c r="DC26">
        <f t="shared" si="2"/>
        <v>0.82</v>
      </c>
      <c r="DD26" t="s">
        <v>6</v>
      </c>
      <c r="DE26" t="s">
        <v>6</v>
      </c>
      <c r="DF26">
        <f t="shared" si="3"/>
        <v>0</v>
      </c>
      <c r="DG26">
        <f>ROUND(ROUND(AF26*AJ26,0)*CX26,0)</f>
        <v>30</v>
      </c>
      <c r="DH26">
        <f>Source!I33*SmtRes!Y26</f>
        <v>2.7440000000000003E-2</v>
      </c>
      <c r="DI26">
        <f>AB26</f>
        <v>1075.73</v>
      </c>
      <c r="DJ26">
        <f>EtalonRes!Z29</f>
        <v>115.67</v>
      </c>
      <c r="DK26" t="e">
        <f>Source!BB33</f>
        <v>#REF!</v>
      </c>
      <c r="DL26" t="s">
        <v>6</v>
      </c>
      <c r="DM26">
        <v>0</v>
      </c>
      <c r="DN26" t="s">
        <v>6</v>
      </c>
      <c r="DO26">
        <v>0</v>
      </c>
      <c r="GQ26">
        <v>-1</v>
      </c>
      <c r="GR26">
        <v>-1</v>
      </c>
    </row>
  </sheetData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30"/>
  <sheetViews>
    <sheetView workbookViewId="0"/>
  </sheetViews>
  <sheetFormatPr defaultColWidth="9.140625" defaultRowHeight="12.75" x14ac:dyDescent="0.2"/>
  <cols>
    <col min="1" max="256" width="9.140625" customWidth="1"/>
  </cols>
  <sheetData>
    <row r="1" spans="1:44" x14ac:dyDescent="0.2">
      <c r="A1">
        <f>ROW(Source!A24)</f>
        <v>24</v>
      </c>
      <c r="B1">
        <v>74942453</v>
      </c>
      <c r="C1">
        <v>74942450</v>
      </c>
      <c r="D1">
        <v>121548</v>
      </c>
      <c r="E1">
        <v>1</v>
      </c>
      <c r="F1">
        <v>1</v>
      </c>
      <c r="G1">
        <v>1</v>
      </c>
      <c r="H1">
        <v>1</v>
      </c>
      <c r="I1" t="s">
        <v>23</v>
      </c>
      <c r="J1" t="s">
        <v>6</v>
      </c>
      <c r="K1" t="s">
        <v>170</v>
      </c>
      <c r="L1">
        <v>608254</v>
      </c>
      <c r="N1">
        <v>1013</v>
      </c>
      <c r="O1" t="s">
        <v>171</v>
      </c>
      <c r="P1" t="s">
        <v>171</v>
      </c>
      <c r="Q1">
        <v>1</v>
      </c>
      <c r="X1">
        <v>9.68</v>
      </c>
      <c r="Y1">
        <v>0</v>
      </c>
      <c r="Z1">
        <v>0</v>
      </c>
      <c r="AA1">
        <v>0</v>
      </c>
      <c r="AB1">
        <v>0</v>
      </c>
      <c r="AC1">
        <v>0</v>
      </c>
      <c r="AD1">
        <v>1</v>
      </c>
      <c r="AE1">
        <v>2</v>
      </c>
      <c r="AF1" t="s">
        <v>6</v>
      </c>
      <c r="AG1">
        <v>9.68</v>
      </c>
      <c r="AH1">
        <v>2</v>
      </c>
      <c r="AI1">
        <v>74942451</v>
      </c>
      <c r="AJ1">
        <v>1</v>
      </c>
      <c r="AK1">
        <v>0</v>
      </c>
      <c r="AL1">
        <v>0</v>
      </c>
      <c r="AM1">
        <v>0</v>
      </c>
      <c r="AN1">
        <v>0</v>
      </c>
      <c r="AO1">
        <v>0</v>
      </c>
      <c r="AP1">
        <v>0</v>
      </c>
      <c r="AQ1">
        <v>0</v>
      </c>
      <c r="AR1">
        <v>0</v>
      </c>
    </row>
    <row r="2" spans="1:44" x14ac:dyDescent="0.2">
      <c r="A2">
        <f>ROW(Source!A24)</f>
        <v>24</v>
      </c>
      <c r="B2">
        <v>74942454</v>
      </c>
      <c r="C2">
        <v>74942450</v>
      </c>
      <c r="D2">
        <v>27439852</v>
      </c>
      <c r="E2">
        <v>1</v>
      </c>
      <c r="F2">
        <v>1</v>
      </c>
      <c r="G2">
        <v>1</v>
      </c>
      <c r="H2">
        <v>2</v>
      </c>
      <c r="I2" t="s">
        <v>172</v>
      </c>
      <c r="J2" t="s">
        <v>173</v>
      </c>
      <c r="K2" t="s">
        <v>174</v>
      </c>
      <c r="L2">
        <v>1368</v>
      </c>
      <c r="N2">
        <v>1011</v>
      </c>
      <c r="O2" t="s">
        <v>175</v>
      </c>
      <c r="P2" t="s">
        <v>175</v>
      </c>
      <c r="Q2">
        <v>1</v>
      </c>
      <c r="X2">
        <v>9.68</v>
      </c>
      <c r="Y2">
        <v>0</v>
      </c>
      <c r="Z2">
        <v>109.08</v>
      </c>
      <c r="AA2">
        <v>13.61</v>
      </c>
      <c r="AB2">
        <v>0</v>
      </c>
      <c r="AC2">
        <v>0</v>
      </c>
      <c r="AD2">
        <v>1</v>
      </c>
      <c r="AE2">
        <v>0</v>
      </c>
      <c r="AF2" t="s">
        <v>6</v>
      </c>
      <c r="AG2">
        <v>9.68</v>
      </c>
      <c r="AH2">
        <v>2</v>
      </c>
      <c r="AI2">
        <v>74942452</v>
      </c>
      <c r="AJ2">
        <v>2</v>
      </c>
      <c r="AK2">
        <v>0</v>
      </c>
      <c r="AL2">
        <v>0</v>
      </c>
      <c r="AM2">
        <v>0</v>
      </c>
      <c r="AN2">
        <v>0</v>
      </c>
      <c r="AO2">
        <v>0</v>
      </c>
      <c r="AP2">
        <v>0</v>
      </c>
      <c r="AQ2">
        <v>0</v>
      </c>
      <c r="AR2">
        <v>0</v>
      </c>
    </row>
    <row r="3" spans="1:44" x14ac:dyDescent="0.2">
      <c r="A3">
        <f>ROW(Source!A25)</f>
        <v>25</v>
      </c>
      <c r="B3">
        <v>74942453</v>
      </c>
      <c r="C3">
        <v>74942450</v>
      </c>
      <c r="D3">
        <v>121548</v>
      </c>
      <c r="E3">
        <v>1</v>
      </c>
      <c r="F3">
        <v>1</v>
      </c>
      <c r="G3">
        <v>1</v>
      </c>
      <c r="H3">
        <v>1</v>
      </c>
      <c r="I3" t="s">
        <v>23</v>
      </c>
      <c r="J3" t="s">
        <v>6</v>
      </c>
      <c r="K3" t="s">
        <v>170</v>
      </c>
      <c r="L3">
        <v>608254</v>
      </c>
      <c r="N3">
        <v>1013</v>
      </c>
      <c r="O3" t="s">
        <v>171</v>
      </c>
      <c r="P3" t="s">
        <v>171</v>
      </c>
      <c r="Q3">
        <v>1</v>
      </c>
      <c r="X3">
        <v>9.68</v>
      </c>
      <c r="Y3">
        <v>0</v>
      </c>
      <c r="Z3">
        <v>0</v>
      </c>
      <c r="AA3">
        <v>0</v>
      </c>
      <c r="AB3">
        <v>0</v>
      </c>
      <c r="AC3">
        <v>0</v>
      </c>
      <c r="AD3">
        <v>1</v>
      </c>
      <c r="AE3">
        <v>2</v>
      </c>
      <c r="AF3" t="s">
        <v>6</v>
      </c>
      <c r="AG3">
        <v>9.68</v>
      </c>
      <c r="AH3">
        <v>2</v>
      </c>
      <c r="AI3">
        <v>74942451</v>
      </c>
      <c r="AJ3">
        <v>3</v>
      </c>
      <c r="AK3">
        <v>0</v>
      </c>
      <c r="AL3">
        <v>0</v>
      </c>
      <c r="AM3">
        <v>0</v>
      </c>
      <c r="AN3">
        <v>0</v>
      </c>
      <c r="AO3">
        <v>0</v>
      </c>
      <c r="AP3">
        <v>0</v>
      </c>
      <c r="AQ3">
        <v>0</v>
      </c>
      <c r="AR3">
        <v>0</v>
      </c>
    </row>
    <row r="4" spans="1:44" x14ac:dyDescent="0.2">
      <c r="A4">
        <f>ROW(Source!A25)</f>
        <v>25</v>
      </c>
      <c r="B4">
        <v>74942454</v>
      </c>
      <c r="C4">
        <v>74942450</v>
      </c>
      <c r="D4">
        <v>27439852</v>
      </c>
      <c r="E4">
        <v>1</v>
      </c>
      <c r="F4">
        <v>1</v>
      </c>
      <c r="G4">
        <v>1</v>
      </c>
      <c r="H4">
        <v>2</v>
      </c>
      <c r="I4" t="s">
        <v>172</v>
      </c>
      <c r="J4" t="s">
        <v>173</v>
      </c>
      <c r="K4" t="s">
        <v>174</v>
      </c>
      <c r="L4">
        <v>1368</v>
      </c>
      <c r="N4">
        <v>1011</v>
      </c>
      <c r="O4" t="s">
        <v>175</v>
      </c>
      <c r="P4" t="s">
        <v>175</v>
      </c>
      <c r="Q4">
        <v>1</v>
      </c>
      <c r="X4">
        <v>9.68</v>
      </c>
      <c r="Y4">
        <v>0</v>
      </c>
      <c r="Z4">
        <v>109.08</v>
      </c>
      <c r="AA4">
        <v>13.61</v>
      </c>
      <c r="AB4">
        <v>0</v>
      </c>
      <c r="AC4">
        <v>0</v>
      </c>
      <c r="AD4">
        <v>1</v>
      </c>
      <c r="AE4">
        <v>0</v>
      </c>
      <c r="AF4" t="s">
        <v>6</v>
      </c>
      <c r="AG4">
        <v>9.68</v>
      </c>
      <c r="AH4">
        <v>2</v>
      </c>
      <c r="AI4">
        <v>74942452</v>
      </c>
      <c r="AJ4">
        <v>4</v>
      </c>
      <c r="AK4">
        <v>0</v>
      </c>
      <c r="AL4">
        <v>0</v>
      </c>
      <c r="AM4">
        <v>0</v>
      </c>
      <c r="AN4">
        <v>0</v>
      </c>
      <c r="AO4">
        <v>0</v>
      </c>
      <c r="AP4">
        <v>0</v>
      </c>
      <c r="AQ4">
        <v>0</v>
      </c>
      <c r="AR4">
        <v>0</v>
      </c>
    </row>
    <row r="5" spans="1:44" x14ac:dyDescent="0.2">
      <c r="A5">
        <f>ROW(Source!A26)</f>
        <v>26</v>
      </c>
      <c r="B5">
        <v>74942458</v>
      </c>
      <c r="C5">
        <v>74942455</v>
      </c>
      <c r="D5">
        <v>121548</v>
      </c>
      <c r="E5">
        <v>1</v>
      </c>
      <c r="F5">
        <v>1</v>
      </c>
      <c r="G5">
        <v>1</v>
      </c>
      <c r="H5">
        <v>1</v>
      </c>
      <c r="I5" t="s">
        <v>23</v>
      </c>
      <c r="J5" t="s">
        <v>6</v>
      </c>
      <c r="K5" t="s">
        <v>170</v>
      </c>
      <c r="L5">
        <v>608254</v>
      </c>
      <c r="N5">
        <v>1013</v>
      </c>
      <c r="O5" t="s">
        <v>171</v>
      </c>
      <c r="P5" t="s">
        <v>171</v>
      </c>
      <c r="Q5">
        <v>1</v>
      </c>
      <c r="X5">
        <v>8.14</v>
      </c>
      <c r="Y5">
        <v>0</v>
      </c>
      <c r="Z5">
        <v>0</v>
      </c>
      <c r="AA5">
        <v>0</v>
      </c>
      <c r="AB5">
        <v>0</v>
      </c>
      <c r="AC5">
        <v>0</v>
      </c>
      <c r="AD5">
        <v>1</v>
      </c>
      <c r="AE5">
        <v>2</v>
      </c>
      <c r="AF5" t="s">
        <v>6</v>
      </c>
      <c r="AG5">
        <v>8.14</v>
      </c>
      <c r="AH5">
        <v>2</v>
      </c>
      <c r="AI5">
        <v>74942456</v>
      </c>
      <c r="AJ5">
        <v>5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</row>
    <row r="6" spans="1:44" x14ac:dyDescent="0.2">
      <c r="A6">
        <f>ROW(Source!A26)</f>
        <v>26</v>
      </c>
      <c r="B6">
        <v>74942459</v>
      </c>
      <c r="C6">
        <v>74942455</v>
      </c>
      <c r="D6">
        <v>27439852</v>
      </c>
      <c r="E6">
        <v>1</v>
      </c>
      <c r="F6">
        <v>1</v>
      </c>
      <c r="G6">
        <v>1</v>
      </c>
      <c r="H6">
        <v>2</v>
      </c>
      <c r="I6" t="s">
        <v>172</v>
      </c>
      <c r="J6" t="s">
        <v>173</v>
      </c>
      <c r="K6" t="s">
        <v>174</v>
      </c>
      <c r="L6">
        <v>1368</v>
      </c>
      <c r="N6">
        <v>1011</v>
      </c>
      <c r="O6" t="s">
        <v>175</v>
      </c>
      <c r="P6" t="s">
        <v>175</v>
      </c>
      <c r="Q6">
        <v>1</v>
      </c>
      <c r="X6">
        <v>8.14</v>
      </c>
      <c r="Y6">
        <v>0</v>
      </c>
      <c r="Z6">
        <v>109.08</v>
      </c>
      <c r="AA6">
        <v>13.61</v>
      </c>
      <c r="AB6">
        <v>0</v>
      </c>
      <c r="AC6">
        <v>0</v>
      </c>
      <c r="AD6">
        <v>1</v>
      </c>
      <c r="AE6">
        <v>0</v>
      </c>
      <c r="AF6" t="s">
        <v>6</v>
      </c>
      <c r="AG6">
        <v>8.14</v>
      </c>
      <c r="AH6">
        <v>2</v>
      </c>
      <c r="AI6">
        <v>74942457</v>
      </c>
      <c r="AJ6">
        <v>6</v>
      </c>
      <c r="AK6">
        <v>0</v>
      </c>
      <c r="AL6">
        <v>0</v>
      </c>
      <c r="AM6">
        <v>0</v>
      </c>
      <c r="AN6">
        <v>0</v>
      </c>
      <c r="AO6">
        <v>0</v>
      </c>
      <c r="AP6">
        <v>0</v>
      </c>
      <c r="AQ6">
        <v>0</v>
      </c>
      <c r="AR6">
        <v>0</v>
      </c>
    </row>
    <row r="7" spans="1:44" x14ac:dyDescent="0.2">
      <c r="A7">
        <f>ROW(Source!A27)</f>
        <v>27</v>
      </c>
      <c r="B7">
        <v>74942458</v>
      </c>
      <c r="C7">
        <v>74942455</v>
      </c>
      <c r="D7">
        <v>121548</v>
      </c>
      <c r="E7">
        <v>1</v>
      </c>
      <c r="F7">
        <v>1</v>
      </c>
      <c r="G7">
        <v>1</v>
      </c>
      <c r="H7">
        <v>1</v>
      </c>
      <c r="I7" t="s">
        <v>23</v>
      </c>
      <c r="J7" t="s">
        <v>6</v>
      </c>
      <c r="K7" t="s">
        <v>170</v>
      </c>
      <c r="L7">
        <v>608254</v>
      </c>
      <c r="N7">
        <v>1013</v>
      </c>
      <c r="O7" t="s">
        <v>171</v>
      </c>
      <c r="P7" t="s">
        <v>171</v>
      </c>
      <c r="Q7">
        <v>1</v>
      </c>
      <c r="X7">
        <v>8.14</v>
      </c>
      <c r="Y7">
        <v>0</v>
      </c>
      <c r="Z7">
        <v>0</v>
      </c>
      <c r="AA7">
        <v>0</v>
      </c>
      <c r="AB7">
        <v>0</v>
      </c>
      <c r="AC7">
        <v>0</v>
      </c>
      <c r="AD7">
        <v>1</v>
      </c>
      <c r="AE7">
        <v>2</v>
      </c>
      <c r="AF7" t="s">
        <v>6</v>
      </c>
      <c r="AG7">
        <v>8.14</v>
      </c>
      <c r="AH7">
        <v>2</v>
      </c>
      <c r="AI7">
        <v>74942456</v>
      </c>
      <c r="AJ7">
        <v>7</v>
      </c>
      <c r="AK7">
        <v>0</v>
      </c>
      <c r="AL7">
        <v>0</v>
      </c>
      <c r="AM7">
        <v>0</v>
      </c>
      <c r="AN7">
        <v>0</v>
      </c>
      <c r="AO7">
        <v>0</v>
      </c>
      <c r="AP7">
        <v>0</v>
      </c>
      <c r="AQ7">
        <v>0</v>
      </c>
      <c r="AR7">
        <v>0</v>
      </c>
    </row>
    <row r="8" spans="1:44" x14ac:dyDescent="0.2">
      <c r="A8">
        <f>ROW(Source!A27)</f>
        <v>27</v>
      </c>
      <c r="B8">
        <v>74942459</v>
      </c>
      <c r="C8">
        <v>74942455</v>
      </c>
      <c r="D8">
        <v>27439852</v>
      </c>
      <c r="E8">
        <v>1</v>
      </c>
      <c r="F8">
        <v>1</v>
      </c>
      <c r="G8">
        <v>1</v>
      </c>
      <c r="H8">
        <v>2</v>
      </c>
      <c r="I8" t="s">
        <v>172</v>
      </c>
      <c r="J8" t="s">
        <v>173</v>
      </c>
      <c r="K8" t="s">
        <v>174</v>
      </c>
      <c r="L8">
        <v>1368</v>
      </c>
      <c r="N8">
        <v>1011</v>
      </c>
      <c r="O8" t="s">
        <v>175</v>
      </c>
      <c r="P8" t="s">
        <v>175</v>
      </c>
      <c r="Q8">
        <v>1</v>
      </c>
      <c r="X8">
        <v>8.14</v>
      </c>
      <c r="Y8">
        <v>0</v>
      </c>
      <c r="Z8">
        <v>109.08</v>
      </c>
      <c r="AA8">
        <v>13.61</v>
      </c>
      <c r="AB8">
        <v>0</v>
      </c>
      <c r="AC8">
        <v>0</v>
      </c>
      <c r="AD8">
        <v>1</v>
      </c>
      <c r="AE8">
        <v>0</v>
      </c>
      <c r="AF8" t="s">
        <v>6</v>
      </c>
      <c r="AG8">
        <v>8.14</v>
      </c>
      <c r="AH8">
        <v>2</v>
      </c>
      <c r="AI8">
        <v>74942457</v>
      </c>
      <c r="AJ8">
        <v>8</v>
      </c>
      <c r="AK8">
        <v>0</v>
      </c>
      <c r="AL8">
        <v>0</v>
      </c>
      <c r="AM8">
        <v>0</v>
      </c>
      <c r="AN8">
        <v>0</v>
      </c>
      <c r="AO8">
        <v>0</v>
      </c>
      <c r="AP8">
        <v>0</v>
      </c>
      <c r="AQ8">
        <v>0</v>
      </c>
      <c r="AR8">
        <v>0</v>
      </c>
    </row>
    <row r="9" spans="1:44" x14ac:dyDescent="0.2">
      <c r="A9">
        <f>ROW(Source!A28)</f>
        <v>28</v>
      </c>
      <c r="B9">
        <v>74942641</v>
      </c>
      <c r="C9">
        <v>74942460</v>
      </c>
      <c r="D9">
        <v>27493207</v>
      </c>
      <c r="E9">
        <v>1</v>
      </c>
      <c r="F9">
        <v>1</v>
      </c>
      <c r="G9">
        <v>1</v>
      </c>
      <c r="H9">
        <v>1</v>
      </c>
      <c r="I9" t="s">
        <v>176</v>
      </c>
      <c r="J9" t="s">
        <v>6</v>
      </c>
      <c r="K9" t="s">
        <v>177</v>
      </c>
      <c r="L9">
        <v>1369</v>
      </c>
      <c r="N9">
        <v>1013</v>
      </c>
      <c r="O9" t="s">
        <v>178</v>
      </c>
      <c r="P9" t="s">
        <v>178</v>
      </c>
      <c r="Q9">
        <v>1</v>
      </c>
      <c r="X9">
        <v>4.6900000000000004</v>
      </c>
      <c r="Y9">
        <v>0</v>
      </c>
      <c r="Z9">
        <v>0</v>
      </c>
      <c r="AA9">
        <v>0</v>
      </c>
      <c r="AB9">
        <v>7.87</v>
      </c>
      <c r="AC9">
        <v>0</v>
      </c>
      <c r="AD9">
        <v>1</v>
      </c>
      <c r="AE9">
        <v>1</v>
      </c>
      <c r="AF9" t="s">
        <v>6</v>
      </c>
      <c r="AG9">
        <v>4.6900000000000004</v>
      </c>
      <c r="AH9">
        <v>2</v>
      </c>
      <c r="AI9">
        <v>74942641</v>
      </c>
      <c r="AJ9">
        <v>9</v>
      </c>
      <c r="AK9">
        <v>0</v>
      </c>
      <c r="AL9">
        <v>0</v>
      </c>
      <c r="AM9">
        <v>0</v>
      </c>
      <c r="AN9">
        <v>0</v>
      </c>
      <c r="AO9">
        <v>0</v>
      </c>
      <c r="AP9">
        <v>0</v>
      </c>
      <c r="AQ9">
        <v>0</v>
      </c>
      <c r="AR9">
        <v>0</v>
      </c>
    </row>
    <row r="10" spans="1:44" x14ac:dyDescent="0.2">
      <c r="A10">
        <f>ROW(Source!A28)</f>
        <v>28</v>
      </c>
      <c r="B10">
        <v>74942642</v>
      </c>
      <c r="C10">
        <v>74942460</v>
      </c>
      <c r="D10">
        <v>121548</v>
      </c>
      <c r="E10">
        <v>1</v>
      </c>
      <c r="F10">
        <v>1</v>
      </c>
      <c r="G10">
        <v>1</v>
      </c>
      <c r="H10">
        <v>1</v>
      </c>
      <c r="I10" t="s">
        <v>23</v>
      </c>
      <c r="J10" t="s">
        <v>6</v>
      </c>
      <c r="K10" t="s">
        <v>170</v>
      </c>
      <c r="L10">
        <v>608254</v>
      </c>
      <c r="N10">
        <v>1013</v>
      </c>
      <c r="O10" t="s">
        <v>171</v>
      </c>
      <c r="P10" t="s">
        <v>171</v>
      </c>
      <c r="Q10">
        <v>1</v>
      </c>
      <c r="X10">
        <v>13.26</v>
      </c>
      <c r="Y10">
        <v>0</v>
      </c>
      <c r="Z10">
        <v>0</v>
      </c>
      <c r="AA10">
        <v>0</v>
      </c>
      <c r="AB10">
        <v>0</v>
      </c>
      <c r="AC10">
        <v>0</v>
      </c>
      <c r="AD10">
        <v>1</v>
      </c>
      <c r="AE10">
        <v>2</v>
      </c>
      <c r="AF10" t="s">
        <v>6</v>
      </c>
      <c r="AG10">
        <v>13.26</v>
      </c>
      <c r="AH10">
        <v>2</v>
      </c>
      <c r="AI10">
        <v>74942642</v>
      </c>
      <c r="AJ10">
        <v>10</v>
      </c>
      <c r="AK10">
        <v>0</v>
      </c>
      <c r="AL10">
        <v>0</v>
      </c>
      <c r="AM10">
        <v>0</v>
      </c>
      <c r="AN10">
        <v>0</v>
      </c>
      <c r="AO10">
        <v>0</v>
      </c>
      <c r="AP10">
        <v>0</v>
      </c>
      <c r="AQ10">
        <v>0</v>
      </c>
      <c r="AR10">
        <v>0</v>
      </c>
    </row>
    <row r="11" spans="1:44" x14ac:dyDescent="0.2">
      <c r="A11">
        <f>ROW(Source!A28)</f>
        <v>28</v>
      </c>
      <c r="B11">
        <v>74942643</v>
      </c>
      <c r="C11">
        <v>74942460</v>
      </c>
      <c r="D11">
        <v>27439788</v>
      </c>
      <c r="E11">
        <v>1</v>
      </c>
      <c r="F11">
        <v>1</v>
      </c>
      <c r="G11">
        <v>1</v>
      </c>
      <c r="H11">
        <v>2</v>
      </c>
      <c r="I11" t="s">
        <v>179</v>
      </c>
      <c r="J11" t="s">
        <v>180</v>
      </c>
      <c r="K11" t="s">
        <v>181</v>
      </c>
      <c r="L11">
        <v>1368</v>
      </c>
      <c r="N11">
        <v>1011</v>
      </c>
      <c r="O11" t="s">
        <v>175</v>
      </c>
      <c r="P11" t="s">
        <v>175</v>
      </c>
      <c r="Q11">
        <v>1</v>
      </c>
      <c r="X11">
        <v>10.119999999999999</v>
      </c>
      <c r="Y11">
        <v>0</v>
      </c>
      <c r="Z11">
        <v>163.72999999999999</v>
      </c>
      <c r="AA11">
        <v>13.61</v>
      </c>
      <c r="AB11">
        <v>0</v>
      </c>
      <c r="AC11">
        <v>0</v>
      </c>
      <c r="AD11">
        <v>1</v>
      </c>
      <c r="AE11">
        <v>0</v>
      </c>
      <c r="AF11" t="s">
        <v>6</v>
      </c>
      <c r="AG11">
        <v>10.119999999999999</v>
      </c>
      <c r="AH11">
        <v>2</v>
      </c>
      <c r="AI11">
        <v>74942643</v>
      </c>
      <c r="AJ11">
        <v>11</v>
      </c>
      <c r="AK11">
        <v>0</v>
      </c>
      <c r="AL11">
        <v>0</v>
      </c>
      <c r="AM11">
        <v>0</v>
      </c>
      <c r="AN11">
        <v>0</v>
      </c>
      <c r="AO11">
        <v>0</v>
      </c>
      <c r="AP11">
        <v>0</v>
      </c>
      <c r="AQ11">
        <v>0</v>
      </c>
      <c r="AR11">
        <v>0</v>
      </c>
    </row>
    <row r="12" spans="1:44" x14ac:dyDescent="0.2">
      <c r="A12">
        <f>ROW(Source!A28)</f>
        <v>28</v>
      </c>
      <c r="B12">
        <v>74942644</v>
      </c>
      <c r="C12">
        <v>74942460</v>
      </c>
      <c r="D12">
        <v>27439851</v>
      </c>
      <c r="E12">
        <v>1</v>
      </c>
      <c r="F12">
        <v>1</v>
      </c>
      <c r="G12">
        <v>1</v>
      </c>
      <c r="H12">
        <v>2</v>
      </c>
      <c r="I12" t="s">
        <v>182</v>
      </c>
      <c r="J12" t="s">
        <v>183</v>
      </c>
      <c r="K12" t="s">
        <v>184</v>
      </c>
      <c r="L12">
        <v>1368</v>
      </c>
      <c r="N12">
        <v>1011</v>
      </c>
      <c r="O12" t="s">
        <v>175</v>
      </c>
      <c r="P12" t="s">
        <v>175</v>
      </c>
      <c r="Q12">
        <v>1</v>
      </c>
      <c r="X12">
        <v>3.14</v>
      </c>
      <c r="Y12">
        <v>0</v>
      </c>
      <c r="Z12">
        <v>88.79</v>
      </c>
      <c r="AA12">
        <v>13.61</v>
      </c>
      <c r="AB12">
        <v>0</v>
      </c>
      <c r="AC12">
        <v>0</v>
      </c>
      <c r="AD12">
        <v>1</v>
      </c>
      <c r="AE12">
        <v>0</v>
      </c>
      <c r="AF12" t="s">
        <v>6</v>
      </c>
      <c r="AG12">
        <v>3.14</v>
      </c>
      <c r="AH12">
        <v>2</v>
      </c>
      <c r="AI12">
        <v>74942644</v>
      </c>
      <c r="AJ12">
        <v>12</v>
      </c>
      <c r="AK12">
        <v>0</v>
      </c>
      <c r="AL12">
        <v>0</v>
      </c>
      <c r="AM12">
        <v>0</v>
      </c>
      <c r="AN12">
        <v>0</v>
      </c>
      <c r="AO12">
        <v>0</v>
      </c>
      <c r="AP12">
        <v>0</v>
      </c>
      <c r="AQ12">
        <v>0</v>
      </c>
      <c r="AR12">
        <v>0</v>
      </c>
    </row>
    <row r="13" spans="1:44" x14ac:dyDescent="0.2">
      <c r="A13">
        <f>ROW(Source!A28)</f>
        <v>28</v>
      </c>
      <c r="B13">
        <v>74942645</v>
      </c>
      <c r="C13">
        <v>74942460</v>
      </c>
      <c r="D13">
        <v>27415913</v>
      </c>
      <c r="E13">
        <v>1</v>
      </c>
      <c r="F13">
        <v>1</v>
      </c>
      <c r="G13">
        <v>1</v>
      </c>
      <c r="H13">
        <v>3</v>
      </c>
      <c r="I13" t="s">
        <v>191</v>
      </c>
      <c r="J13" t="s">
        <v>192</v>
      </c>
      <c r="K13" t="s">
        <v>193</v>
      </c>
      <c r="L13">
        <v>1339</v>
      </c>
      <c r="N13">
        <v>1007</v>
      </c>
      <c r="O13" t="s">
        <v>194</v>
      </c>
      <c r="P13" t="s">
        <v>194</v>
      </c>
      <c r="Q13">
        <v>1</v>
      </c>
      <c r="X13">
        <v>0.1</v>
      </c>
      <c r="Y13">
        <v>0</v>
      </c>
      <c r="Z13">
        <v>0</v>
      </c>
      <c r="AA13">
        <v>0</v>
      </c>
      <c r="AB13">
        <v>0</v>
      </c>
      <c r="AC13">
        <v>0</v>
      </c>
      <c r="AD13">
        <v>0</v>
      </c>
      <c r="AE13">
        <v>0</v>
      </c>
      <c r="AF13" t="s">
        <v>6</v>
      </c>
      <c r="AG13">
        <v>0.1</v>
      </c>
      <c r="AH13">
        <v>3</v>
      </c>
      <c r="AI13">
        <v>-1</v>
      </c>
      <c r="AJ13" t="s">
        <v>6</v>
      </c>
      <c r="AK13">
        <v>0</v>
      </c>
      <c r="AL13">
        <v>0</v>
      </c>
      <c r="AM13">
        <v>0</v>
      </c>
      <c r="AN13">
        <v>0</v>
      </c>
      <c r="AO13">
        <v>0</v>
      </c>
      <c r="AP13">
        <v>0</v>
      </c>
      <c r="AQ13">
        <v>0</v>
      </c>
      <c r="AR13">
        <v>0</v>
      </c>
    </row>
    <row r="14" spans="1:44" x14ac:dyDescent="0.2">
      <c r="A14">
        <f>ROW(Source!A29)</f>
        <v>29</v>
      </c>
      <c r="B14">
        <v>74942641</v>
      </c>
      <c r="C14">
        <v>74942460</v>
      </c>
      <c r="D14">
        <v>27493207</v>
      </c>
      <c r="E14">
        <v>1</v>
      </c>
      <c r="F14">
        <v>1</v>
      </c>
      <c r="G14">
        <v>1</v>
      </c>
      <c r="H14">
        <v>1</v>
      </c>
      <c r="I14" t="s">
        <v>176</v>
      </c>
      <c r="J14" t="s">
        <v>6</v>
      </c>
      <c r="K14" t="s">
        <v>177</v>
      </c>
      <c r="L14">
        <v>1369</v>
      </c>
      <c r="N14">
        <v>1013</v>
      </c>
      <c r="O14" t="s">
        <v>178</v>
      </c>
      <c r="P14" t="s">
        <v>178</v>
      </c>
      <c r="Q14">
        <v>1</v>
      </c>
      <c r="X14">
        <v>4.6900000000000004</v>
      </c>
      <c r="Y14">
        <v>0</v>
      </c>
      <c r="Z14">
        <v>0</v>
      </c>
      <c r="AA14">
        <v>0</v>
      </c>
      <c r="AB14">
        <v>7.87</v>
      </c>
      <c r="AC14">
        <v>0</v>
      </c>
      <c r="AD14">
        <v>1</v>
      </c>
      <c r="AE14">
        <v>1</v>
      </c>
      <c r="AF14" t="s">
        <v>6</v>
      </c>
      <c r="AG14">
        <v>4.6900000000000004</v>
      </c>
      <c r="AH14">
        <v>2</v>
      </c>
      <c r="AI14">
        <v>74942641</v>
      </c>
      <c r="AJ14">
        <v>13</v>
      </c>
      <c r="AK14">
        <v>0</v>
      </c>
      <c r="AL14">
        <v>0</v>
      </c>
      <c r="AM14">
        <v>0</v>
      </c>
      <c r="AN14">
        <v>0</v>
      </c>
      <c r="AO14">
        <v>0</v>
      </c>
      <c r="AP14">
        <v>0</v>
      </c>
      <c r="AQ14">
        <v>0</v>
      </c>
      <c r="AR14">
        <v>0</v>
      </c>
    </row>
    <row r="15" spans="1:44" x14ac:dyDescent="0.2">
      <c r="A15">
        <f>ROW(Source!A29)</f>
        <v>29</v>
      </c>
      <c r="B15">
        <v>74942642</v>
      </c>
      <c r="C15">
        <v>74942460</v>
      </c>
      <c r="D15">
        <v>121548</v>
      </c>
      <c r="E15">
        <v>1</v>
      </c>
      <c r="F15">
        <v>1</v>
      </c>
      <c r="G15">
        <v>1</v>
      </c>
      <c r="H15">
        <v>1</v>
      </c>
      <c r="I15" t="s">
        <v>23</v>
      </c>
      <c r="J15" t="s">
        <v>6</v>
      </c>
      <c r="K15" t="s">
        <v>170</v>
      </c>
      <c r="L15">
        <v>608254</v>
      </c>
      <c r="N15">
        <v>1013</v>
      </c>
      <c r="O15" t="s">
        <v>171</v>
      </c>
      <c r="P15" t="s">
        <v>171</v>
      </c>
      <c r="Q15">
        <v>1</v>
      </c>
      <c r="X15">
        <v>13.26</v>
      </c>
      <c r="Y15">
        <v>0</v>
      </c>
      <c r="Z15">
        <v>0</v>
      </c>
      <c r="AA15">
        <v>0</v>
      </c>
      <c r="AB15">
        <v>0</v>
      </c>
      <c r="AC15">
        <v>0</v>
      </c>
      <c r="AD15">
        <v>1</v>
      </c>
      <c r="AE15">
        <v>2</v>
      </c>
      <c r="AF15" t="s">
        <v>6</v>
      </c>
      <c r="AG15">
        <v>13.26</v>
      </c>
      <c r="AH15">
        <v>2</v>
      </c>
      <c r="AI15">
        <v>74942642</v>
      </c>
      <c r="AJ15">
        <v>14</v>
      </c>
      <c r="AK15">
        <v>0</v>
      </c>
      <c r="AL15">
        <v>0</v>
      </c>
      <c r="AM15">
        <v>0</v>
      </c>
      <c r="AN15">
        <v>0</v>
      </c>
      <c r="AO15">
        <v>0</v>
      </c>
      <c r="AP15">
        <v>0</v>
      </c>
      <c r="AQ15">
        <v>0</v>
      </c>
      <c r="AR15">
        <v>0</v>
      </c>
    </row>
    <row r="16" spans="1:44" x14ac:dyDescent="0.2">
      <c r="A16">
        <f>ROW(Source!A29)</f>
        <v>29</v>
      </c>
      <c r="B16">
        <v>74942643</v>
      </c>
      <c r="C16">
        <v>74942460</v>
      </c>
      <c r="D16">
        <v>27439788</v>
      </c>
      <c r="E16">
        <v>1</v>
      </c>
      <c r="F16">
        <v>1</v>
      </c>
      <c r="G16">
        <v>1</v>
      </c>
      <c r="H16">
        <v>2</v>
      </c>
      <c r="I16" t="s">
        <v>179</v>
      </c>
      <c r="J16" t="s">
        <v>180</v>
      </c>
      <c r="K16" t="s">
        <v>181</v>
      </c>
      <c r="L16">
        <v>1368</v>
      </c>
      <c r="N16">
        <v>1011</v>
      </c>
      <c r="O16" t="s">
        <v>175</v>
      </c>
      <c r="P16" t="s">
        <v>175</v>
      </c>
      <c r="Q16">
        <v>1</v>
      </c>
      <c r="X16">
        <v>10.119999999999999</v>
      </c>
      <c r="Y16">
        <v>0</v>
      </c>
      <c r="Z16">
        <v>163.72999999999999</v>
      </c>
      <c r="AA16">
        <v>13.61</v>
      </c>
      <c r="AB16">
        <v>0</v>
      </c>
      <c r="AC16">
        <v>0</v>
      </c>
      <c r="AD16">
        <v>1</v>
      </c>
      <c r="AE16">
        <v>0</v>
      </c>
      <c r="AF16" t="s">
        <v>6</v>
      </c>
      <c r="AG16">
        <v>10.119999999999999</v>
      </c>
      <c r="AH16">
        <v>2</v>
      </c>
      <c r="AI16">
        <v>74942643</v>
      </c>
      <c r="AJ16">
        <v>15</v>
      </c>
      <c r="AK16">
        <v>0</v>
      </c>
      <c r="AL16">
        <v>0</v>
      </c>
      <c r="AM16">
        <v>0</v>
      </c>
      <c r="AN16">
        <v>0</v>
      </c>
      <c r="AO16">
        <v>0</v>
      </c>
      <c r="AP16">
        <v>0</v>
      </c>
      <c r="AQ16">
        <v>0</v>
      </c>
      <c r="AR16">
        <v>0</v>
      </c>
    </row>
    <row r="17" spans="1:44" x14ac:dyDescent="0.2">
      <c r="A17">
        <f>ROW(Source!A29)</f>
        <v>29</v>
      </c>
      <c r="B17">
        <v>74942644</v>
      </c>
      <c r="C17">
        <v>74942460</v>
      </c>
      <c r="D17">
        <v>27439851</v>
      </c>
      <c r="E17">
        <v>1</v>
      </c>
      <c r="F17">
        <v>1</v>
      </c>
      <c r="G17">
        <v>1</v>
      </c>
      <c r="H17">
        <v>2</v>
      </c>
      <c r="I17" t="s">
        <v>182</v>
      </c>
      <c r="J17" t="s">
        <v>183</v>
      </c>
      <c r="K17" t="s">
        <v>184</v>
      </c>
      <c r="L17">
        <v>1368</v>
      </c>
      <c r="N17">
        <v>1011</v>
      </c>
      <c r="O17" t="s">
        <v>175</v>
      </c>
      <c r="P17" t="s">
        <v>175</v>
      </c>
      <c r="Q17">
        <v>1</v>
      </c>
      <c r="X17">
        <v>3.14</v>
      </c>
      <c r="Y17">
        <v>0</v>
      </c>
      <c r="Z17">
        <v>88.79</v>
      </c>
      <c r="AA17">
        <v>13.61</v>
      </c>
      <c r="AB17">
        <v>0</v>
      </c>
      <c r="AC17">
        <v>0</v>
      </c>
      <c r="AD17">
        <v>1</v>
      </c>
      <c r="AE17">
        <v>0</v>
      </c>
      <c r="AF17" t="s">
        <v>6</v>
      </c>
      <c r="AG17">
        <v>3.14</v>
      </c>
      <c r="AH17">
        <v>2</v>
      </c>
      <c r="AI17">
        <v>74942644</v>
      </c>
      <c r="AJ17">
        <v>16</v>
      </c>
      <c r="AK17">
        <v>0</v>
      </c>
      <c r="AL17">
        <v>0</v>
      </c>
      <c r="AM17">
        <v>0</v>
      </c>
      <c r="AN17">
        <v>0</v>
      </c>
      <c r="AO17">
        <v>0</v>
      </c>
      <c r="AP17">
        <v>0</v>
      </c>
      <c r="AQ17">
        <v>0</v>
      </c>
      <c r="AR17">
        <v>0</v>
      </c>
    </row>
    <row r="18" spans="1:44" x14ac:dyDescent="0.2">
      <c r="A18">
        <f>ROW(Source!A29)</f>
        <v>29</v>
      </c>
      <c r="B18">
        <v>74942645</v>
      </c>
      <c r="C18">
        <v>74942460</v>
      </c>
      <c r="D18">
        <v>27415913</v>
      </c>
      <c r="E18">
        <v>1</v>
      </c>
      <c r="F18">
        <v>1</v>
      </c>
      <c r="G18">
        <v>1</v>
      </c>
      <c r="H18">
        <v>3</v>
      </c>
      <c r="I18" t="s">
        <v>191</v>
      </c>
      <c r="J18" t="s">
        <v>192</v>
      </c>
      <c r="K18" t="s">
        <v>193</v>
      </c>
      <c r="L18">
        <v>1339</v>
      </c>
      <c r="N18">
        <v>1007</v>
      </c>
      <c r="O18" t="s">
        <v>194</v>
      </c>
      <c r="P18" t="s">
        <v>194</v>
      </c>
      <c r="Q18">
        <v>1</v>
      </c>
      <c r="X18">
        <v>0.1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>
        <v>0</v>
      </c>
      <c r="AF18" t="s">
        <v>6</v>
      </c>
      <c r="AG18">
        <v>0.1</v>
      </c>
      <c r="AH18">
        <v>3</v>
      </c>
      <c r="AI18">
        <v>-1</v>
      </c>
      <c r="AJ18" t="s">
        <v>6</v>
      </c>
      <c r="AK18">
        <v>0</v>
      </c>
      <c r="AL18">
        <v>0</v>
      </c>
      <c r="AM18">
        <v>0</v>
      </c>
      <c r="AN18">
        <v>0</v>
      </c>
      <c r="AO18">
        <v>0</v>
      </c>
      <c r="AP18">
        <v>0</v>
      </c>
      <c r="AQ18">
        <v>0</v>
      </c>
      <c r="AR18">
        <v>0</v>
      </c>
    </row>
    <row r="19" spans="1:44" x14ac:dyDescent="0.2">
      <c r="A19">
        <f>ROW(Source!A30)</f>
        <v>30</v>
      </c>
      <c r="B19">
        <v>74942472</v>
      </c>
      <c r="C19">
        <v>74942470</v>
      </c>
      <c r="D19">
        <v>27441335</v>
      </c>
      <c r="E19">
        <v>1</v>
      </c>
      <c r="F19">
        <v>1</v>
      </c>
      <c r="G19">
        <v>1</v>
      </c>
      <c r="H19">
        <v>2</v>
      </c>
      <c r="I19" t="s">
        <v>185</v>
      </c>
      <c r="J19" t="s">
        <v>186</v>
      </c>
      <c r="K19" t="s">
        <v>187</v>
      </c>
      <c r="L19">
        <v>1368</v>
      </c>
      <c r="N19">
        <v>1011</v>
      </c>
      <c r="O19" t="s">
        <v>175</v>
      </c>
      <c r="P19" t="s">
        <v>175</v>
      </c>
      <c r="Q19">
        <v>1</v>
      </c>
      <c r="X19">
        <v>2.5899999999999999E-2</v>
      </c>
      <c r="Y19">
        <v>0</v>
      </c>
      <c r="Z19">
        <v>114.93</v>
      </c>
      <c r="AA19">
        <v>13.61</v>
      </c>
      <c r="AB19">
        <v>0</v>
      </c>
      <c r="AC19">
        <v>0</v>
      </c>
      <c r="AD19">
        <v>1</v>
      </c>
      <c r="AE19">
        <v>0</v>
      </c>
      <c r="AF19" t="s">
        <v>6</v>
      </c>
      <c r="AG19">
        <v>2.5899999999999999E-2</v>
      </c>
      <c r="AH19">
        <v>2</v>
      </c>
      <c r="AI19">
        <v>74942471</v>
      </c>
      <c r="AJ19">
        <v>17</v>
      </c>
      <c r="AK19">
        <v>0</v>
      </c>
      <c r="AL19">
        <v>0</v>
      </c>
      <c r="AM19">
        <v>0</v>
      </c>
      <c r="AN19">
        <v>0</v>
      </c>
      <c r="AO19">
        <v>0</v>
      </c>
      <c r="AP19">
        <v>0</v>
      </c>
      <c r="AQ19">
        <v>0</v>
      </c>
      <c r="AR19">
        <v>0</v>
      </c>
    </row>
    <row r="20" spans="1:44" x14ac:dyDescent="0.2">
      <c r="A20">
        <f>ROW(Source!A31)</f>
        <v>31</v>
      </c>
      <c r="B20">
        <v>74942472</v>
      </c>
      <c r="C20">
        <v>74942470</v>
      </c>
      <c r="D20">
        <v>27441335</v>
      </c>
      <c r="E20">
        <v>1</v>
      </c>
      <c r="F20">
        <v>1</v>
      </c>
      <c r="G20">
        <v>1</v>
      </c>
      <c r="H20">
        <v>2</v>
      </c>
      <c r="I20" t="s">
        <v>185</v>
      </c>
      <c r="J20" t="s">
        <v>186</v>
      </c>
      <c r="K20" t="s">
        <v>187</v>
      </c>
      <c r="L20">
        <v>1368</v>
      </c>
      <c r="N20">
        <v>1011</v>
      </c>
      <c r="O20" t="s">
        <v>175</v>
      </c>
      <c r="P20" t="s">
        <v>175</v>
      </c>
      <c r="Q20">
        <v>1</v>
      </c>
      <c r="X20">
        <v>2.5899999999999999E-2</v>
      </c>
      <c r="Y20">
        <v>0</v>
      </c>
      <c r="Z20">
        <v>114.93</v>
      </c>
      <c r="AA20">
        <v>13.61</v>
      </c>
      <c r="AB20">
        <v>0</v>
      </c>
      <c r="AC20">
        <v>0</v>
      </c>
      <c r="AD20">
        <v>1</v>
      </c>
      <c r="AE20">
        <v>0</v>
      </c>
      <c r="AF20" t="s">
        <v>6</v>
      </c>
      <c r="AG20">
        <v>2.5899999999999999E-2</v>
      </c>
      <c r="AH20">
        <v>2</v>
      </c>
      <c r="AI20">
        <v>74942471</v>
      </c>
      <c r="AJ20">
        <v>18</v>
      </c>
      <c r="AK20">
        <v>0</v>
      </c>
      <c r="AL20">
        <v>0</v>
      </c>
      <c r="AM20">
        <v>0</v>
      </c>
      <c r="AN20">
        <v>0</v>
      </c>
      <c r="AO20">
        <v>0</v>
      </c>
      <c r="AP20">
        <v>0</v>
      </c>
      <c r="AQ20">
        <v>0</v>
      </c>
      <c r="AR20">
        <v>0</v>
      </c>
    </row>
    <row r="21" spans="1:44" x14ac:dyDescent="0.2">
      <c r="A21">
        <f>ROW(Source!A32)</f>
        <v>32</v>
      </c>
      <c r="B21">
        <v>74942478</v>
      </c>
      <c r="C21">
        <v>74942473</v>
      </c>
      <c r="D21">
        <v>27493207</v>
      </c>
      <c r="E21">
        <v>1</v>
      </c>
      <c r="F21">
        <v>1</v>
      </c>
      <c r="G21">
        <v>1</v>
      </c>
      <c r="H21">
        <v>1</v>
      </c>
      <c r="I21" t="s">
        <v>176</v>
      </c>
      <c r="J21" t="s">
        <v>6</v>
      </c>
      <c r="K21" t="s">
        <v>177</v>
      </c>
      <c r="L21">
        <v>1369</v>
      </c>
      <c r="N21">
        <v>1013</v>
      </c>
      <c r="O21" t="s">
        <v>178</v>
      </c>
      <c r="P21" t="s">
        <v>178</v>
      </c>
      <c r="Q21">
        <v>1</v>
      </c>
      <c r="X21">
        <v>2.99</v>
      </c>
      <c r="Y21">
        <v>0</v>
      </c>
      <c r="Z21">
        <v>0</v>
      </c>
      <c r="AA21">
        <v>0</v>
      </c>
      <c r="AB21">
        <v>7.87</v>
      </c>
      <c r="AC21">
        <v>0</v>
      </c>
      <c r="AD21">
        <v>1</v>
      </c>
      <c r="AE21">
        <v>1</v>
      </c>
      <c r="AF21" t="s">
        <v>6</v>
      </c>
      <c r="AG21">
        <v>2.99</v>
      </c>
      <c r="AH21">
        <v>2</v>
      </c>
      <c r="AI21">
        <v>74942474</v>
      </c>
      <c r="AJ21">
        <v>19</v>
      </c>
      <c r="AK21">
        <v>0</v>
      </c>
      <c r="AL21">
        <v>0</v>
      </c>
      <c r="AM21">
        <v>0</v>
      </c>
      <c r="AN21">
        <v>0</v>
      </c>
      <c r="AO21">
        <v>0</v>
      </c>
      <c r="AP21">
        <v>0</v>
      </c>
      <c r="AQ21">
        <v>0</v>
      </c>
      <c r="AR21">
        <v>0</v>
      </c>
    </row>
    <row r="22" spans="1:44" x14ac:dyDescent="0.2">
      <c r="A22">
        <f>ROW(Source!A32)</f>
        <v>32</v>
      </c>
      <c r="B22">
        <v>74942479</v>
      </c>
      <c r="C22">
        <v>74942473</v>
      </c>
      <c r="D22">
        <v>121548</v>
      </c>
      <c r="E22">
        <v>1</v>
      </c>
      <c r="F22">
        <v>1</v>
      </c>
      <c r="G22">
        <v>1</v>
      </c>
      <c r="H22">
        <v>1</v>
      </c>
      <c r="I22" t="s">
        <v>23</v>
      </c>
      <c r="J22" t="s">
        <v>6</v>
      </c>
      <c r="K22" t="s">
        <v>170</v>
      </c>
      <c r="L22">
        <v>608254</v>
      </c>
      <c r="N22">
        <v>1013</v>
      </c>
      <c r="O22" t="s">
        <v>171</v>
      </c>
      <c r="P22" t="s">
        <v>171</v>
      </c>
      <c r="Q22">
        <v>1</v>
      </c>
      <c r="X22">
        <v>3.26</v>
      </c>
      <c r="Y22">
        <v>0</v>
      </c>
      <c r="Z22">
        <v>0</v>
      </c>
      <c r="AA22">
        <v>0</v>
      </c>
      <c r="AB22">
        <v>0</v>
      </c>
      <c r="AC22">
        <v>0</v>
      </c>
      <c r="AD22">
        <v>1</v>
      </c>
      <c r="AE22">
        <v>2</v>
      </c>
      <c r="AF22" t="s">
        <v>6</v>
      </c>
      <c r="AG22">
        <v>3.26</v>
      </c>
      <c r="AH22">
        <v>2</v>
      </c>
      <c r="AI22">
        <v>74942475</v>
      </c>
      <c r="AJ22">
        <v>20</v>
      </c>
      <c r="AK22">
        <v>0</v>
      </c>
      <c r="AL22">
        <v>0</v>
      </c>
      <c r="AM22">
        <v>0</v>
      </c>
      <c r="AN22">
        <v>0</v>
      </c>
      <c r="AO22">
        <v>0</v>
      </c>
      <c r="AP22">
        <v>0</v>
      </c>
      <c r="AQ22">
        <v>0</v>
      </c>
      <c r="AR22">
        <v>0</v>
      </c>
    </row>
    <row r="23" spans="1:44" x14ac:dyDescent="0.2">
      <c r="A23">
        <f>ROW(Source!A32)</f>
        <v>32</v>
      </c>
      <c r="B23">
        <v>74942480</v>
      </c>
      <c r="C23">
        <v>74942473</v>
      </c>
      <c r="D23">
        <v>27439851</v>
      </c>
      <c r="E23">
        <v>1</v>
      </c>
      <c r="F23">
        <v>1</v>
      </c>
      <c r="G23">
        <v>1</v>
      </c>
      <c r="H23">
        <v>2</v>
      </c>
      <c r="I23" t="s">
        <v>182</v>
      </c>
      <c r="J23" t="s">
        <v>183</v>
      </c>
      <c r="K23" t="s">
        <v>184</v>
      </c>
      <c r="L23">
        <v>1368</v>
      </c>
      <c r="N23">
        <v>1011</v>
      </c>
      <c r="O23" t="s">
        <v>175</v>
      </c>
      <c r="P23" t="s">
        <v>175</v>
      </c>
      <c r="Q23">
        <v>1</v>
      </c>
      <c r="X23">
        <v>3.26</v>
      </c>
      <c r="Y23">
        <v>0</v>
      </c>
      <c r="Z23">
        <v>88.79</v>
      </c>
      <c r="AA23">
        <v>13.61</v>
      </c>
      <c r="AB23">
        <v>0</v>
      </c>
      <c r="AC23">
        <v>0</v>
      </c>
      <c r="AD23">
        <v>1</v>
      </c>
      <c r="AE23">
        <v>0</v>
      </c>
      <c r="AF23" t="s">
        <v>6</v>
      </c>
      <c r="AG23">
        <v>3.26</v>
      </c>
      <c r="AH23">
        <v>2</v>
      </c>
      <c r="AI23">
        <v>74942476</v>
      </c>
      <c r="AJ23">
        <v>21</v>
      </c>
      <c r="AK23">
        <v>0</v>
      </c>
      <c r="AL23">
        <v>0</v>
      </c>
      <c r="AM23">
        <v>0</v>
      </c>
      <c r="AN23">
        <v>0</v>
      </c>
      <c r="AO23">
        <v>0</v>
      </c>
      <c r="AP23">
        <v>0</v>
      </c>
      <c r="AQ23">
        <v>0</v>
      </c>
      <c r="AR23">
        <v>0</v>
      </c>
    </row>
    <row r="24" spans="1:44" x14ac:dyDescent="0.2">
      <c r="A24">
        <f>ROW(Source!A32)</f>
        <v>32</v>
      </c>
      <c r="B24">
        <v>74942481</v>
      </c>
      <c r="C24">
        <v>74942473</v>
      </c>
      <c r="D24">
        <v>27441334</v>
      </c>
      <c r="E24">
        <v>1</v>
      </c>
      <c r="F24">
        <v>1</v>
      </c>
      <c r="G24">
        <v>1</v>
      </c>
      <c r="H24">
        <v>2</v>
      </c>
      <c r="I24" t="s">
        <v>188</v>
      </c>
      <c r="J24" t="s">
        <v>189</v>
      </c>
      <c r="K24" t="s">
        <v>190</v>
      </c>
      <c r="L24">
        <v>1368</v>
      </c>
      <c r="N24">
        <v>1011</v>
      </c>
      <c r="O24" t="s">
        <v>175</v>
      </c>
      <c r="P24" t="s">
        <v>175</v>
      </c>
      <c r="Q24">
        <v>1</v>
      </c>
      <c r="X24">
        <v>7.0000000000000007E-2</v>
      </c>
      <c r="Y24">
        <v>0</v>
      </c>
      <c r="Z24">
        <v>115.67</v>
      </c>
      <c r="AA24">
        <v>11.69</v>
      </c>
      <c r="AB24">
        <v>0</v>
      </c>
      <c r="AC24">
        <v>0</v>
      </c>
      <c r="AD24">
        <v>1</v>
      </c>
      <c r="AE24">
        <v>0</v>
      </c>
      <c r="AF24" t="s">
        <v>6</v>
      </c>
      <c r="AG24">
        <v>7.0000000000000007E-2</v>
      </c>
      <c r="AH24">
        <v>2</v>
      </c>
      <c r="AI24">
        <v>74942477</v>
      </c>
      <c r="AJ24">
        <v>22</v>
      </c>
      <c r="AK24">
        <v>0</v>
      </c>
      <c r="AL24">
        <v>0</v>
      </c>
      <c r="AM24">
        <v>0</v>
      </c>
      <c r="AN24">
        <v>0</v>
      </c>
      <c r="AO24">
        <v>0</v>
      </c>
      <c r="AP24">
        <v>0</v>
      </c>
      <c r="AQ24">
        <v>0</v>
      </c>
      <c r="AR24">
        <v>0</v>
      </c>
    </row>
    <row r="25" spans="1:44" x14ac:dyDescent="0.2">
      <c r="A25">
        <f>ROW(Source!A32)</f>
        <v>32</v>
      </c>
      <c r="B25">
        <v>74942482</v>
      </c>
      <c r="C25">
        <v>74942473</v>
      </c>
      <c r="D25">
        <v>27415978</v>
      </c>
      <c r="E25">
        <v>1</v>
      </c>
      <c r="F25">
        <v>1</v>
      </c>
      <c r="G25">
        <v>1</v>
      </c>
      <c r="H25">
        <v>3</v>
      </c>
      <c r="I25" t="s">
        <v>195</v>
      </c>
      <c r="J25" t="s">
        <v>196</v>
      </c>
      <c r="K25" t="s">
        <v>197</v>
      </c>
      <c r="L25">
        <v>1339</v>
      </c>
      <c r="N25">
        <v>1007</v>
      </c>
      <c r="O25" t="s">
        <v>194</v>
      </c>
      <c r="P25" t="s">
        <v>194</v>
      </c>
      <c r="Q25">
        <v>1</v>
      </c>
      <c r="X25">
        <v>0.02</v>
      </c>
      <c r="Y25">
        <v>109</v>
      </c>
      <c r="Z25">
        <v>0</v>
      </c>
      <c r="AA25">
        <v>0</v>
      </c>
      <c r="AB25">
        <v>0</v>
      </c>
      <c r="AC25">
        <v>0</v>
      </c>
      <c r="AD25">
        <v>1</v>
      </c>
      <c r="AE25">
        <v>0</v>
      </c>
      <c r="AF25" t="s">
        <v>6</v>
      </c>
      <c r="AG25">
        <v>0.02</v>
      </c>
      <c r="AH25">
        <v>3</v>
      </c>
      <c r="AI25">
        <v>-1</v>
      </c>
      <c r="AJ25" t="s">
        <v>6</v>
      </c>
      <c r="AK25">
        <v>4</v>
      </c>
      <c r="AL25">
        <v>-2.1800000000000002</v>
      </c>
      <c r="AM25">
        <v>0</v>
      </c>
      <c r="AN25">
        <v>0</v>
      </c>
      <c r="AO25">
        <v>0</v>
      </c>
      <c r="AP25">
        <v>0</v>
      </c>
      <c r="AQ25">
        <v>0</v>
      </c>
      <c r="AR25">
        <v>1</v>
      </c>
    </row>
    <row r="26" spans="1:44" x14ac:dyDescent="0.2">
      <c r="A26">
        <f>ROW(Source!A33)</f>
        <v>33</v>
      </c>
      <c r="B26">
        <v>74942478</v>
      </c>
      <c r="C26">
        <v>74942473</v>
      </c>
      <c r="D26">
        <v>27493207</v>
      </c>
      <c r="E26">
        <v>1</v>
      </c>
      <c r="F26">
        <v>1</v>
      </c>
      <c r="G26">
        <v>1</v>
      </c>
      <c r="H26">
        <v>1</v>
      </c>
      <c r="I26" t="s">
        <v>176</v>
      </c>
      <c r="J26" t="s">
        <v>6</v>
      </c>
      <c r="K26" t="s">
        <v>177</v>
      </c>
      <c r="L26">
        <v>1369</v>
      </c>
      <c r="N26">
        <v>1013</v>
      </c>
      <c r="O26" t="s">
        <v>178</v>
      </c>
      <c r="P26" t="s">
        <v>178</v>
      </c>
      <c r="Q26">
        <v>1</v>
      </c>
      <c r="X26">
        <v>2.99</v>
      </c>
      <c r="Y26">
        <v>0</v>
      </c>
      <c r="Z26">
        <v>0</v>
      </c>
      <c r="AA26">
        <v>0</v>
      </c>
      <c r="AB26">
        <v>7.87</v>
      </c>
      <c r="AC26">
        <v>0</v>
      </c>
      <c r="AD26">
        <v>1</v>
      </c>
      <c r="AE26">
        <v>1</v>
      </c>
      <c r="AF26" t="s">
        <v>6</v>
      </c>
      <c r="AG26">
        <v>2.99</v>
      </c>
      <c r="AH26">
        <v>2</v>
      </c>
      <c r="AI26">
        <v>74942474</v>
      </c>
      <c r="AJ26">
        <v>23</v>
      </c>
      <c r="AK26">
        <v>0</v>
      </c>
      <c r="AL26">
        <v>0</v>
      </c>
      <c r="AM26">
        <v>0</v>
      </c>
      <c r="AN26">
        <v>0</v>
      </c>
      <c r="AO26">
        <v>0</v>
      </c>
      <c r="AP26">
        <v>0</v>
      </c>
      <c r="AQ26">
        <v>0</v>
      </c>
      <c r="AR26">
        <v>0</v>
      </c>
    </row>
    <row r="27" spans="1:44" x14ac:dyDescent="0.2">
      <c r="A27">
        <f>ROW(Source!A33)</f>
        <v>33</v>
      </c>
      <c r="B27">
        <v>74942479</v>
      </c>
      <c r="C27">
        <v>74942473</v>
      </c>
      <c r="D27">
        <v>121548</v>
      </c>
      <c r="E27">
        <v>1</v>
      </c>
      <c r="F27">
        <v>1</v>
      </c>
      <c r="G27">
        <v>1</v>
      </c>
      <c r="H27">
        <v>1</v>
      </c>
      <c r="I27" t="s">
        <v>23</v>
      </c>
      <c r="J27" t="s">
        <v>6</v>
      </c>
      <c r="K27" t="s">
        <v>170</v>
      </c>
      <c r="L27">
        <v>608254</v>
      </c>
      <c r="N27">
        <v>1013</v>
      </c>
      <c r="O27" t="s">
        <v>171</v>
      </c>
      <c r="P27" t="s">
        <v>171</v>
      </c>
      <c r="Q27">
        <v>1</v>
      </c>
      <c r="X27">
        <v>3.26</v>
      </c>
      <c r="Y27">
        <v>0</v>
      </c>
      <c r="Z27">
        <v>0</v>
      </c>
      <c r="AA27">
        <v>0</v>
      </c>
      <c r="AB27">
        <v>0</v>
      </c>
      <c r="AC27">
        <v>0</v>
      </c>
      <c r="AD27">
        <v>1</v>
      </c>
      <c r="AE27">
        <v>2</v>
      </c>
      <c r="AF27" t="s">
        <v>6</v>
      </c>
      <c r="AG27">
        <v>3.26</v>
      </c>
      <c r="AH27">
        <v>2</v>
      </c>
      <c r="AI27">
        <v>74942475</v>
      </c>
      <c r="AJ27">
        <v>24</v>
      </c>
      <c r="AK27">
        <v>0</v>
      </c>
      <c r="AL27">
        <v>0</v>
      </c>
      <c r="AM27">
        <v>0</v>
      </c>
      <c r="AN27">
        <v>0</v>
      </c>
      <c r="AO27">
        <v>0</v>
      </c>
      <c r="AP27">
        <v>0</v>
      </c>
      <c r="AQ27">
        <v>0</v>
      </c>
      <c r="AR27">
        <v>0</v>
      </c>
    </row>
    <row r="28" spans="1:44" x14ac:dyDescent="0.2">
      <c r="A28">
        <f>ROW(Source!A33)</f>
        <v>33</v>
      </c>
      <c r="B28">
        <v>74942480</v>
      </c>
      <c r="C28">
        <v>74942473</v>
      </c>
      <c r="D28">
        <v>27439851</v>
      </c>
      <c r="E28">
        <v>1</v>
      </c>
      <c r="F28">
        <v>1</v>
      </c>
      <c r="G28">
        <v>1</v>
      </c>
      <c r="H28">
        <v>2</v>
      </c>
      <c r="I28" t="s">
        <v>182</v>
      </c>
      <c r="J28" t="s">
        <v>183</v>
      </c>
      <c r="K28" t="s">
        <v>184</v>
      </c>
      <c r="L28">
        <v>1368</v>
      </c>
      <c r="N28">
        <v>1011</v>
      </c>
      <c r="O28" t="s">
        <v>175</v>
      </c>
      <c r="P28" t="s">
        <v>175</v>
      </c>
      <c r="Q28">
        <v>1</v>
      </c>
      <c r="X28">
        <v>3.26</v>
      </c>
      <c r="Y28">
        <v>0</v>
      </c>
      <c r="Z28">
        <v>88.79</v>
      </c>
      <c r="AA28">
        <v>13.61</v>
      </c>
      <c r="AB28">
        <v>0</v>
      </c>
      <c r="AC28">
        <v>0</v>
      </c>
      <c r="AD28">
        <v>1</v>
      </c>
      <c r="AE28">
        <v>0</v>
      </c>
      <c r="AF28" t="s">
        <v>6</v>
      </c>
      <c r="AG28">
        <v>3.26</v>
      </c>
      <c r="AH28">
        <v>2</v>
      </c>
      <c r="AI28">
        <v>74942476</v>
      </c>
      <c r="AJ28">
        <v>25</v>
      </c>
      <c r="AK28">
        <v>0</v>
      </c>
      <c r="AL28">
        <v>0</v>
      </c>
      <c r="AM28">
        <v>0</v>
      </c>
      <c r="AN28">
        <v>0</v>
      </c>
      <c r="AO28">
        <v>0</v>
      </c>
      <c r="AP28">
        <v>0</v>
      </c>
      <c r="AQ28">
        <v>0</v>
      </c>
      <c r="AR28">
        <v>0</v>
      </c>
    </row>
    <row r="29" spans="1:44" x14ac:dyDescent="0.2">
      <c r="A29">
        <f>ROW(Source!A33)</f>
        <v>33</v>
      </c>
      <c r="B29">
        <v>74942481</v>
      </c>
      <c r="C29">
        <v>74942473</v>
      </c>
      <c r="D29">
        <v>27441334</v>
      </c>
      <c r="E29">
        <v>1</v>
      </c>
      <c r="F29">
        <v>1</v>
      </c>
      <c r="G29">
        <v>1</v>
      </c>
      <c r="H29">
        <v>2</v>
      </c>
      <c r="I29" t="s">
        <v>188</v>
      </c>
      <c r="J29" t="s">
        <v>189</v>
      </c>
      <c r="K29" t="s">
        <v>190</v>
      </c>
      <c r="L29">
        <v>1368</v>
      </c>
      <c r="N29">
        <v>1011</v>
      </c>
      <c r="O29" t="s">
        <v>175</v>
      </c>
      <c r="P29" t="s">
        <v>175</v>
      </c>
      <c r="Q29">
        <v>1</v>
      </c>
      <c r="X29">
        <v>7.0000000000000007E-2</v>
      </c>
      <c r="Y29">
        <v>0</v>
      </c>
      <c r="Z29">
        <v>115.67</v>
      </c>
      <c r="AA29">
        <v>11.69</v>
      </c>
      <c r="AB29">
        <v>0</v>
      </c>
      <c r="AC29">
        <v>0</v>
      </c>
      <c r="AD29">
        <v>1</v>
      </c>
      <c r="AE29">
        <v>0</v>
      </c>
      <c r="AF29" t="s">
        <v>6</v>
      </c>
      <c r="AG29">
        <v>7.0000000000000007E-2</v>
      </c>
      <c r="AH29">
        <v>2</v>
      </c>
      <c r="AI29">
        <v>74942477</v>
      </c>
      <c r="AJ29">
        <v>26</v>
      </c>
      <c r="AK29">
        <v>0</v>
      </c>
      <c r="AL29">
        <v>0</v>
      </c>
      <c r="AM29">
        <v>0</v>
      </c>
      <c r="AN29">
        <v>0</v>
      </c>
      <c r="AO29">
        <v>0</v>
      </c>
      <c r="AP29">
        <v>0</v>
      </c>
      <c r="AQ29">
        <v>0</v>
      </c>
      <c r="AR29">
        <v>0</v>
      </c>
    </row>
    <row r="30" spans="1:44" x14ac:dyDescent="0.2">
      <c r="A30">
        <f>ROW(Source!A33)</f>
        <v>33</v>
      </c>
      <c r="B30">
        <v>74942482</v>
      </c>
      <c r="C30">
        <v>74942473</v>
      </c>
      <c r="D30">
        <v>27415978</v>
      </c>
      <c r="E30">
        <v>1</v>
      </c>
      <c r="F30">
        <v>1</v>
      </c>
      <c r="G30">
        <v>1</v>
      </c>
      <c r="H30">
        <v>3</v>
      </c>
      <c r="I30" t="s">
        <v>195</v>
      </c>
      <c r="J30" t="s">
        <v>196</v>
      </c>
      <c r="K30" t="s">
        <v>197</v>
      </c>
      <c r="L30">
        <v>1339</v>
      </c>
      <c r="N30">
        <v>1007</v>
      </c>
      <c r="O30" t="s">
        <v>194</v>
      </c>
      <c r="P30" t="s">
        <v>194</v>
      </c>
      <c r="Q30">
        <v>1</v>
      </c>
      <c r="X30">
        <v>0.02</v>
      </c>
      <c r="Y30">
        <v>109</v>
      </c>
      <c r="Z30">
        <v>0</v>
      </c>
      <c r="AA30">
        <v>0</v>
      </c>
      <c r="AB30">
        <v>0</v>
      </c>
      <c r="AC30">
        <v>0</v>
      </c>
      <c r="AD30">
        <v>1</v>
      </c>
      <c r="AE30">
        <v>0</v>
      </c>
      <c r="AF30" t="s">
        <v>6</v>
      </c>
      <c r="AG30">
        <v>0.02</v>
      </c>
      <c r="AH30">
        <v>3</v>
      </c>
      <c r="AI30">
        <v>-1</v>
      </c>
      <c r="AJ30" t="s">
        <v>6</v>
      </c>
      <c r="AK30">
        <v>4</v>
      </c>
      <c r="AL30">
        <v>-2.1800000000000002</v>
      </c>
      <c r="AM30">
        <v>0</v>
      </c>
      <c r="AN30">
        <v>0</v>
      </c>
      <c r="AO30">
        <v>0</v>
      </c>
      <c r="AP30">
        <v>0</v>
      </c>
      <c r="AQ30">
        <v>0</v>
      </c>
      <c r="AR30">
        <v>1</v>
      </c>
    </row>
  </sheetData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.140625" defaultRowHeight="12.75" x14ac:dyDescent="0.2"/>
  <cols>
    <col min="1" max="256" width="9.140625" customWidth="1"/>
  </cols>
  <sheetData/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10</vt:i4>
      </vt:variant>
      <vt:variant>
        <vt:lpstr>Именованные диапазоны</vt:lpstr>
      </vt:variant>
      <vt:variant>
        <vt:i4>2</vt:i4>
      </vt:variant>
    </vt:vector>
  </HeadingPairs>
  <TitlesOfParts>
    <vt:vector size="12" baseType="lpstr">
      <vt:lpstr>ВОР Планировка</vt:lpstr>
      <vt:lpstr>Лист1</vt:lpstr>
      <vt:lpstr>SourceOb.2</vt:lpstr>
      <vt:lpstr>SourceOb.1</vt:lpstr>
      <vt:lpstr>Source</vt:lpstr>
      <vt:lpstr>SourceObSm</vt:lpstr>
      <vt:lpstr>SmtRes</vt:lpstr>
      <vt:lpstr>EtalonRes</vt:lpstr>
      <vt:lpstr>SrcPoprs</vt:lpstr>
      <vt:lpstr>SrcKA</vt:lpstr>
      <vt:lpstr>'ВОР Планировка'!Заголовки_для_печати</vt:lpstr>
      <vt:lpstr>'ВОР Планировка'!Область_печати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Фроловичева Светлана Сергеевна</dc:creator>
  <cp:lastModifiedBy>Фроловичева Светлана Сергеевна</cp:lastModifiedBy>
  <cp:lastPrinted>2025-01-30T11:53:42Z</cp:lastPrinted>
  <dcterms:created xsi:type="dcterms:W3CDTF">2025-01-23T07:13:46Z</dcterms:created>
  <dcterms:modified xsi:type="dcterms:W3CDTF">2025-06-20T09:18:12Z</dcterms:modified>
</cp:coreProperties>
</file>